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showInkAnnotation="0"/>
  <mc:AlternateContent xmlns:mc="http://schemas.openxmlformats.org/markup-compatibility/2006">
    <mc:Choice Requires="x15">
      <x15ac:absPath xmlns:x15ac="http://schemas.microsoft.com/office/spreadsheetml/2010/11/ac" url="C:\Users\web\Documents\4_Archives\2_Aires_et_projets\Ruissellement_erosif\Outils CATER ER\Phase 2 -  CAPREA\CAPREA CATER COM\SIG\"/>
    </mc:Choice>
  </mc:AlternateContent>
  <xr:revisionPtr revIDLastSave="0" documentId="13_ncr:1_{C13210C7-5222-4796-A13D-A6E149232ABE}" xr6:coauthVersionLast="47" xr6:coauthVersionMax="47" xr10:uidLastSave="{00000000-0000-0000-0000-000000000000}"/>
  <bookViews>
    <workbookView xWindow="-108" yWindow="-108" windowWidth="23256" windowHeight="13896" tabRatio="653" activeTab="2" xr2:uid="{00000000-000D-0000-FFFF-FFFF00000000}"/>
  </bookViews>
  <sheets>
    <sheet name="Fiche terrain" sheetId="17" r:id="rId1"/>
    <sheet name="DonneesCollectees" sheetId="13" r:id="rId2"/>
    <sheet name="NotationParcelles" sheetId="23" r:id="rId3"/>
    <sheet name="Synthèse" sheetId="16" r:id="rId4"/>
    <sheet name="SIG" sheetId="24" r:id="rId5"/>
    <sheet name="Matrices_notation" sheetId="15" r:id="rId6"/>
  </sheets>
  <definedNames>
    <definedName name="cboc_av">Matrices_notation!$L$13:$N$16</definedName>
    <definedName name="connect_ce">Matrices_notation!$L$8:$N$10</definedName>
    <definedName name="continu">Matrices_notation!$D$19:$F$22</definedName>
    <definedName name="culture">Matrices_notation!$A$2:$B$20</definedName>
    <definedName name="DATA">SIG!$A$1:$BN$22</definedName>
    <definedName name="fac_sol">Matrices_notation!$P$13:$R$15</definedName>
    <definedName name="fosse">Matrices_notation!$P$2:$R$3</definedName>
    <definedName name="haie_dens">Matrices_notation!$H$19:$J$22</definedName>
    <definedName name="haie_foss">Matrices_notation!$D$25:$F$26</definedName>
    <definedName name="haut_tal">Matrices_notation!$L$2:$N$4</definedName>
    <definedName name="long_pe">Matrices_notation!$P$19:$R$21</definedName>
    <definedName name="parc_aval">Matrices_notation!$L$19:$N$24</definedName>
    <definedName name="pente">Matrices_notation!$H$2:$J$5</definedName>
    <definedName name="pos_acc_chp">Matrices_notation!$H$25:$J$27</definedName>
    <definedName name="pos_haie">Matrices_notation!$D$13:$F$15</definedName>
    <definedName name="pos_lat">Matrices_notation!$D$8:$F$10</definedName>
    <definedName name="pos_voie">Matrices_notation!$P$7:$R$10</definedName>
    <definedName name="pres_bh">Matrices_notation!$H$13:$J$14</definedName>
    <definedName name="profond">Matrices_notation!$P$25:$R$27</definedName>
    <definedName name="stw_sol">Matrices_notation!$D$2:$F$5</definedName>
    <definedName name="texture">Matrices_notation!$A$23:$B$32</definedName>
    <definedName name="trac_eros">Matrices_notation!$H$8:$J$9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" i="23" l="1"/>
  <c r="AF4" i="23"/>
  <c r="AF5" i="23"/>
  <c r="AF6" i="23"/>
  <c r="AF7" i="23"/>
  <c r="AF8" i="23"/>
  <c r="AF9" i="23"/>
  <c r="AF10" i="23"/>
  <c r="AF11" i="23"/>
  <c r="AF12" i="23"/>
  <c r="AF13" i="23"/>
  <c r="AF14" i="23"/>
  <c r="AF15" i="23"/>
  <c r="AF16" i="23"/>
  <c r="AF17" i="23"/>
  <c r="AF18" i="23"/>
  <c r="AF19" i="23"/>
  <c r="AF20" i="23"/>
  <c r="AF21" i="23"/>
  <c r="AF2" i="23"/>
  <c r="L3" i="23"/>
  <c r="L4" i="23"/>
  <c r="L5" i="23"/>
  <c r="L6" i="23"/>
  <c r="L7" i="23"/>
  <c r="L8" i="23"/>
  <c r="L9" i="23"/>
  <c r="L10" i="23"/>
  <c r="L11" i="23"/>
  <c r="L12" i="23"/>
  <c r="L13" i="23"/>
  <c r="L14" i="23"/>
  <c r="L15" i="23"/>
  <c r="L16" i="23"/>
  <c r="L17" i="23"/>
  <c r="L18" i="23"/>
  <c r="L19" i="23"/>
  <c r="L20" i="23"/>
  <c r="L21" i="23"/>
  <c r="L2" i="23"/>
  <c r="BG3" i="24"/>
  <c r="BH3" i="24" s="1"/>
  <c r="BG4" i="24"/>
  <c r="BH4" i="24"/>
  <c r="BG5" i="24"/>
  <c r="BH5" i="24" s="1"/>
  <c r="BG6" i="24"/>
  <c r="BH6" i="24"/>
  <c r="BG7" i="24"/>
  <c r="BH7" i="24"/>
  <c r="BG8" i="24"/>
  <c r="BH8" i="24"/>
  <c r="BG9" i="24"/>
  <c r="BH9" i="24" s="1"/>
  <c r="BG10" i="24"/>
  <c r="BH10" i="24"/>
  <c r="BG11" i="24"/>
  <c r="BH11" i="24"/>
  <c r="BG12" i="24"/>
  <c r="BH12" i="24"/>
  <c r="BG13" i="24"/>
  <c r="BH13" i="24" s="1"/>
  <c r="BG14" i="24"/>
  <c r="BH14" i="24"/>
  <c r="BG15" i="24"/>
  <c r="BH15" i="24"/>
  <c r="BG16" i="24"/>
  <c r="BH16" i="24"/>
  <c r="BG17" i="24"/>
  <c r="BH17" i="24" s="1"/>
  <c r="BG18" i="24"/>
  <c r="BH18" i="24"/>
  <c r="BG19" i="24"/>
  <c r="BH19" i="24"/>
  <c r="BG20" i="24"/>
  <c r="BH20" i="24"/>
  <c r="BG21" i="24"/>
  <c r="BH21" i="24" s="1"/>
  <c r="BG2" i="24"/>
  <c r="BH2" i="24"/>
  <c r="BD3" i="24"/>
  <c r="BE3" i="24"/>
  <c r="BD4" i="24"/>
  <c r="BE4" i="24"/>
  <c r="BD5" i="24"/>
  <c r="BE5" i="24" s="1"/>
  <c r="BD6" i="24"/>
  <c r="BE6" i="24"/>
  <c r="BD7" i="24"/>
  <c r="BE7" i="24"/>
  <c r="BD8" i="24"/>
  <c r="BE8" i="24"/>
  <c r="BD9" i="24"/>
  <c r="BE9" i="24" s="1"/>
  <c r="BD10" i="24"/>
  <c r="BE10" i="24"/>
  <c r="BD11" i="24"/>
  <c r="BE11" i="24"/>
  <c r="BD12" i="24"/>
  <c r="BE12" i="24"/>
  <c r="BD13" i="24"/>
  <c r="BE13" i="24" s="1"/>
  <c r="BD14" i="24"/>
  <c r="BE14" i="24"/>
  <c r="BD15" i="24"/>
  <c r="BE15" i="24"/>
  <c r="BD16" i="24"/>
  <c r="BE16" i="24"/>
  <c r="BD17" i="24"/>
  <c r="BE17" i="24" s="1"/>
  <c r="BD18" i="24"/>
  <c r="BE18" i="24"/>
  <c r="BD19" i="24"/>
  <c r="BE19" i="24"/>
  <c r="BD20" i="24"/>
  <c r="BE20" i="24"/>
  <c r="BD21" i="24"/>
  <c r="BE21" i="24" s="1"/>
  <c r="BD2" i="24"/>
  <c r="BE2" i="24"/>
  <c r="BA3" i="24"/>
  <c r="BB3" i="24"/>
  <c r="BA4" i="24"/>
  <c r="BB4" i="24"/>
  <c r="BA5" i="24"/>
  <c r="BB5" i="24" s="1"/>
  <c r="BA6" i="24"/>
  <c r="BB6" i="24"/>
  <c r="BA7" i="24"/>
  <c r="BB7" i="24"/>
  <c r="BA8" i="24"/>
  <c r="BB8" i="24"/>
  <c r="BA9" i="24"/>
  <c r="BB9" i="24" s="1"/>
  <c r="BA10" i="24"/>
  <c r="BB10" i="24"/>
  <c r="BA11" i="24"/>
  <c r="BB11" i="24"/>
  <c r="BA12" i="24"/>
  <c r="BB12" i="24"/>
  <c r="BA13" i="24"/>
  <c r="BB13" i="24" s="1"/>
  <c r="BA14" i="24"/>
  <c r="BB14" i="24"/>
  <c r="BA15" i="24"/>
  <c r="BB15" i="24"/>
  <c r="BA16" i="24"/>
  <c r="BB16" i="24"/>
  <c r="BA17" i="24"/>
  <c r="BB17" i="24" s="1"/>
  <c r="BA18" i="24"/>
  <c r="BB18" i="24"/>
  <c r="BA19" i="24"/>
  <c r="BB19" i="24"/>
  <c r="BA20" i="24"/>
  <c r="BB20" i="24"/>
  <c r="BA21" i="24"/>
  <c r="BB21" i="24" s="1"/>
  <c r="BA2" i="24"/>
  <c r="BB2" i="24"/>
  <c r="AX3" i="24"/>
  <c r="AY3" i="24"/>
  <c r="AX4" i="24"/>
  <c r="AY4" i="24"/>
  <c r="AX5" i="24"/>
  <c r="AY5" i="24" s="1"/>
  <c r="AX6" i="24"/>
  <c r="AY6" i="24"/>
  <c r="AX7" i="24"/>
  <c r="AY7" i="24"/>
  <c r="AX8" i="24"/>
  <c r="AY8" i="24"/>
  <c r="AX9" i="24"/>
  <c r="AY9" i="24" s="1"/>
  <c r="AX10" i="24"/>
  <c r="AY10" i="24"/>
  <c r="AX11" i="24"/>
  <c r="AY11" i="24"/>
  <c r="AX12" i="24"/>
  <c r="AY12" i="24"/>
  <c r="AX13" i="24"/>
  <c r="AY13" i="24" s="1"/>
  <c r="AX14" i="24"/>
  <c r="AY14" i="24"/>
  <c r="AX15" i="24"/>
  <c r="AY15" i="24"/>
  <c r="AX16" i="24"/>
  <c r="AY16" i="24"/>
  <c r="AX17" i="24"/>
  <c r="AY17" i="24" s="1"/>
  <c r="AX18" i="24"/>
  <c r="AY18" i="24"/>
  <c r="AX19" i="24"/>
  <c r="AY19" i="24"/>
  <c r="AX20" i="24"/>
  <c r="AY20" i="24"/>
  <c r="AX21" i="24"/>
  <c r="AY21" i="24" s="1"/>
  <c r="AX2" i="24"/>
  <c r="AY2" i="24"/>
  <c r="AU3" i="24"/>
  <c r="AV3" i="24"/>
  <c r="AU4" i="24"/>
  <c r="AV4" i="24"/>
  <c r="AU5" i="24"/>
  <c r="AV5" i="24" s="1"/>
  <c r="AU6" i="24"/>
  <c r="AV6" i="24"/>
  <c r="AU7" i="24"/>
  <c r="AV7" i="24"/>
  <c r="AU8" i="24"/>
  <c r="AV8" i="24"/>
  <c r="AU9" i="24"/>
  <c r="AV9" i="24" s="1"/>
  <c r="AU10" i="24"/>
  <c r="AV10" i="24"/>
  <c r="AU11" i="24"/>
  <c r="AV11" i="24"/>
  <c r="AU12" i="24"/>
  <c r="AV12" i="24"/>
  <c r="AU13" i="24"/>
  <c r="AV13" i="24" s="1"/>
  <c r="AU14" i="24"/>
  <c r="AV14" i="24"/>
  <c r="AU15" i="24"/>
  <c r="AV15" i="24"/>
  <c r="AU16" i="24"/>
  <c r="AV16" i="24"/>
  <c r="AU17" i="24"/>
  <c r="AV17" i="24" s="1"/>
  <c r="AU18" i="24"/>
  <c r="AV18" i="24"/>
  <c r="AU19" i="24"/>
  <c r="AV19" i="24"/>
  <c r="AU20" i="24"/>
  <c r="AV20" i="24"/>
  <c r="AU21" i="24"/>
  <c r="AV21" i="24" s="1"/>
  <c r="AU2" i="24"/>
  <c r="AV2" i="24"/>
  <c r="AR3" i="24"/>
  <c r="AS3" i="24"/>
  <c r="AR4" i="24"/>
  <c r="AS4" i="24"/>
  <c r="AR5" i="24"/>
  <c r="AS5" i="24" s="1"/>
  <c r="AR6" i="24"/>
  <c r="AS6" i="24"/>
  <c r="AR7" i="24"/>
  <c r="AS7" i="24"/>
  <c r="AR8" i="24"/>
  <c r="AS8" i="24"/>
  <c r="AR9" i="24"/>
  <c r="AS9" i="24" s="1"/>
  <c r="AR10" i="24"/>
  <c r="AS10" i="24"/>
  <c r="AR11" i="24"/>
  <c r="AS11" i="24"/>
  <c r="AR12" i="24"/>
  <c r="AS12" i="24"/>
  <c r="AR13" i="24"/>
  <c r="AS13" i="24" s="1"/>
  <c r="AR14" i="24"/>
  <c r="AS14" i="24"/>
  <c r="AR15" i="24"/>
  <c r="AS15" i="24"/>
  <c r="AR16" i="24"/>
  <c r="AS16" i="24"/>
  <c r="AR17" i="24"/>
  <c r="AS17" i="24" s="1"/>
  <c r="AR18" i="24"/>
  <c r="AS18" i="24"/>
  <c r="AR19" i="24"/>
  <c r="AS19" i="24"/>
  <c r="AR20" i="24"/>
  <c r="AS20" i="24"/>
  <c r="AR21" i="24"/>
  <c r="AS21" i="24" s="1"/>
  <c r="AR2" i="24"/>
  <c r="AS2" i="24"/>
  <c r="AO3" i="24"/>
  <c r="AP3" i="24"/>
  <c r="AO4" i="24"/>
  <c r="AP4" i="24"/>
  <c r="AO5" i="24"/>
  <c r="AP5" i="24" s="1"/>
  <c r="AO6" i="24"/>
  <c r="AP6" i="24"/>
  <c r="AO7" i="24"/>
  <c r="AP7" i="24"/>
  <c r="AO8" i="24"/>
  <c r="AP8" i="24"/>
  <c r="AO9" i="24"/>
  <c r="AP9" i="24" s="1"/>
  <c r="AO10" i="24"/>
  <c r="AP10" i="24"/>
  <c r="AO11" i="24"/>
  <c r="AP11" i="24"/>
  <c r="AO12" i="24"/>
  <c r="AP12" i="24"/>
  <c r="AO13" i="24"/>
  <c r="AP13" i="24" s="1"/>
  <c r="AO14" i="24"/>
  <c r="AP14" i="24"/>
  <c r="AO15" i="24"/>
  <c r="AP15" i="24"/>
  <c r="AO16" i="24"/>
  <c r="AP16" i="24"/>
  <c r="AO17" i="24"/>
  <c r="AP17" i="24" s="1"/>
  <c r="AO18" i="24"/>
  <c r="AP18" i="24"/>
  <c r="AO19" i="24"/>
  <c r="AP19" i="24"/>
  <c r="AO20" i="24"/>
  <c r="AP20" i="24"/>
  <c r="AO21" i="24"/>
  <c r="AP21" i="24" s="1"/>
  <c r="AO2" i="24"/>
  <c r="AP2" i="24"/>
  <c r="AL3" i="24"/>
  <c r="AM3" i="24"/>
  <c r="AL4" i="24"/>
  <c r="AM4" i="24"/>
  <c r="AL5" i="24"/>
  <c r="AM5" i="24" s="1"/>
  <c r="AL6" i="24"/>
  <c r="AM6" i="24"/>
  <c r="AL7" i="24"/>
  <c r="AM7" i="24"/>
  <c r="AL8" i="24"/>
  <c r="AM8" i="24"/>
  <c r="AL9" i="24"/>
  <c r="AM9" i="24" s="1"/>
  <c r="AL10" i="24"/>
  <c r="AM10" i="24"/>
  <c r="AL11" i="24"/>
  <c r="AM11" i="24"/>
  <c r="AL12" i="24"/>
  <c r="AM12" i="24"/>
  <c r="AL13" i="24"/>
  <c r="AM13" i="24" s="1"/>
  <c r="AL14" i="24"/>
  <c r="AM14" i="24"/>
  <c r="AL15" i="24"/>
  <c r="AM15" i="24"/>
  <c r="AL16" i="24"/>
  <c r="AM16" i="24"/>
  <c r="AL17" i="24"/>
  <c r="AM17" i="24" s="1"/>
  <c r="AL18" i="24"/>
  <c r="AM18" i="24"/>
  <c r="AL19" i="24"/>
  <c r="AM19" i="24"/>
  <c r="AL20" i="24"/>
  <c r="AM20" i="24"/>
  <c r="AL21" i="24"/>
  <c r="AM21" i="24" s="1"/>
  <c r="AL2" i="24"/>
  <c r="AM2" i="24"/>
  <c r="AI3" i="24"/>
  <c r="AJ3" i="24"/>
  <c r="AI4" i="24"/>
  <c r="AJ4" i="24"/>
  <c r="AI5" i="24"/>
  <c r="AJ5" i="24" s="1"/>
  <c r="AI6" i="24"/>
  <c r="AJ6" i="24"/>
  <c r="AI7" i="24"/>
  <c r="AJ7" i="24"/>
  <c r="AI8" i="24"/>
  <c r="AJ8" i="24"/>
  <c r="AI9" i="24"/>
  <c r="AJ9" i="24" s="1"/>
  <c r="AI10" i="24"/>
  <c r="AJ10" i="24"/>
  <c r="AI11" i="24"/>
  <c r="AJ11" i="24"/>
  <c r="AI12" i="24"/>
  <c r="AJ12" i="24"/>
  <c r="AI13" i="24"/>
  <c r="AJ13" i="24" s="1"/>
  <c r="AI14" i="24"/>
  <c r="AJ14" i="24"/>
  <c r="AI15" i="24"/>
  <c r="AJ15" i="24"/>
  <c r="AI16" i="24"/>
  <c r="AJ16" i="24"/>
  <c r="AI17" i="24"/>
  <c r="AJ17" i="24" s="1"/>
  <c r="AI18" i="24"/>
  <c r="AJ18" i="24"/>
  <c r="AI19" i="24"/>
  <c r="AJ19" i="24"/>
  <c r="AI20" i="24"/>
  <c r="AJ20" i="24"/>
  <c r="AI21" i="24"/>
  <c r="AJ21" i="24" s="1"/>
  <c r="AI2" i="24"/>
  <c r="AJ2" i="24"/>
  <c r="AF3" i="24"/>
  <c r="AG3" i="24"/>
  <c r="AF4" i="24"/>
  <c r="AG4" i="24"/>
  <c r="AF5" i="24"/>
  <c r="AG5" i="24" s="1"/>
  <c r="AF6" i="24"/>
  <c r="AG6" i="24"/>
  <c r="AF7" i="24"/>
  <c r="AG7" i="24"/>
  <c r="AF8" i="24"/>
  <c r="AG8" i="24"/>
  <c r="AF9" i="24"/>
  <c r="AG9" i="24" s="1"/>
  <c r="AF10" i="24"/>
  <c r="AG10" i="24"/>
  <c r="AF11" i="24"/>
  <c r="AG11" i="24"/>
  <c r="AF12" i="24"/>
  <c r="AG12" i="24"/>
  <c r="AF13" i="24"/>
  <c r="AG13" i="24" s="1"/>
  <c r="AF14" i="24"/>
  <c r="AG14" i="24"/>
  <c r="AF15" i="24"/>
  <c r="AG15" i="24"/>
  <c r="AF16" i="24"/>
  <c r="AG16" i="24"/>
  <c r="AF17" i="24"/>
  <c r="AG17" i="24" s="1"/>
  <c r="AF18" i="24"/>
  <c r="AG18" i="24"/>
  <c r="AF19" i="24"/>
  <c r="AG19" i="24"/>
  <c r="AF20" i="24"/>
  <c r="AG20" i="24"/>
  <c r="AF21" i="24"/>
  <c r="AG21" i="24" s="1"/>
  <c r="AF2" i="24"/>
  <c r="AG2" i="24"/>
  <c r="AC3" i="24"/>
  <c r="AD3" i="24"/>
  <c r="AC4" i="24"/>
  <c r="AD4" i="24"/>
  <c r="AC5" i="24"/>
  <c r="AD5" i="24" s="1"/>
  <c r="AC6" i="24"/>
  <c r="AD6" i="24"/>
  <c r="AC7" i="24"/>
  <c r="AD7" i="24"/>
  <c r="AC8" i="24"/>
  <c r="AD8" i="24"/>
  <c r="AC9" i="24"/>
  <c r="AD9" i="24" s="1"/>
  <c r="AC10" i="24"/>
  <c r="AD10" i="24"/>
  <c r="AC11" i="24"/>
  <c r="AD11" i="24"/>
  <c r="AC12" i="24"/>
  <c r="AD12" i="24"/>
  <c r="AC13" i="24"/>
  <c r="AD13" i="24" s="1"/>
  <c r="AC14" i="24"/>
  <c r="AD14" i="24"/>
  <c r="AC15" i="24"/>
  <c r="AD15" i="24"/>
  <c r="AC16" i="24"/>
  <c r="AD16" i="24"/>
  <c r="AC17" i="24"/>
  <c r="AD17" i="24" s="1"/>
  <c r="AC18" i="24"/>
  <c r="AD18" i="24"/>
  <c r="AC19" i="24"/>
  <c r="AD19" i="24"/>
  <c r="AC20" i="24"/>
  <c r="AD20" i="24"/>
  <c r="AC21" i="24"/>
  <c r="AD21" i="24" s="1"/>
  <c r="AC2" i="24"/>
  <c r="AD2" i="24"/>
  <c r="Z3" i="24"/>
  <c r="AA3" i="24"/>
  <c r="Z4" i="24"/>
  <c r="AA4" i="24"/>
  <c r="Z5" i="24"/>
  <c r="AA5" i="24" s="1"/>
  <c r="Z6" i="24"/>
  <c r="AA6" i="24"/>
  <c r="Z7" i="24"/>
  <c r="AA7" i="24"/>
  <c r="Z8" i="24"/>
  <c r="AA8" i="24"/>
  <c r="Z9" i="24"/>
  <c r="AA9" i="24" s="1"/>
  <c r="Z10" i="24"/>
  <c r="AA10" i="24"/>
  <c r="Z11" i="24"/>
  <c r="AA11" i="24"/>
  <c r="Z12" i="24"/>
  <c r="AA12" i="24"/>
  <c r="Z13" i="24"/>
  <c r="AA13" i="24" s="1"/>
  <c r="Z14" i="24"/>
  <c r="AA14" i="24"/>
  <c r="Z15" i="24"/>
  <c r="AA15" i="24"/>
  <c r="Z16" i="24"/>
  <c r="AA16" i="24"/>
  <c r="Z17" i="24"/>
  <c r="AA17" i="24" s="1"/>
  <c r="Z18" i="24"/>
  <c r="AA18" i="24"/>
  <c r="Z19" i="24"/>
  <c r="AA19" i="24"/>
  <c r="Z20" i="24"/>
  <c r="AA20" i="24"/>
  <c r="Z21" i="24"/>
  <c r="AA21" i="24" s="1"/>
  <c r="Z2" i="24"/>
  <c r="AA2" i="24"/>
  <c r="W3" i="24"/>
  <c r="X3" i="24"/>
  <c r="W4" i="24"/>
  <c r="X4" i="24"/>
  <c r="W5" i="24"/>
  <c r="X5" i="24" s="1"/>
  <c r="W6" i="24"/>
  <c r="X6" i="24"/>
  <c r="W7" i="24"/>
  <c r="X7" i="24"/>
  <c r="W8" i="24"/>
  <c r="X8" i="24"/>
  <c r="W9" i="24"/>
  <c r="X9" i="24" s="1"/>
  <c r="W10" i="24"/>
  <c r="X10" i="24"/>
  <c r="W11" i="24"/>
  <c r="X11" i="24"/>
  <c r="W12" i="24"/>
  <c r="X12" i="24"/>
  <c r="W13" i="24"/>
  <c r="X13" i="24" s="1"/>
  <c r="W14" i="24"/>
  <c r="X14" i="24"/>
  <c r="W15" i="24"/>
  <c r="X15" i="24"/>
  <c r="W16" i="24"/>
  <c r="X16" i="24"/>
  <c r="W17" i="24"/>
  <c r="X17" i="24" s="1"/>
  <c r="W18" i="24"/>
  <c r="X18" i="24"/>
  <c r="W19" i="24"/>
  <c r="X19" i="24"/>
  <c r="W20" i="24"/>
  <c r="X20" i="24"/>
  <c r="W21" i="24"/>
  <c r="X21" i="24" s="1"/>
  <c r="W2" i="24"/>
  <c r="X2" i="24"/>
  <c r="T3" i="24"/>
  <c r="U3" i="24"/>
  <c r="T4" i="24"/>
  <c r="U4" i="24"/>
  <c r="T5" i="24"/>
  <c r="U5" i="24" s="1"/>
  <c r="T6" i="24"/>
  <c r="U6" i="24"/>
  <c r="T7" i="24"/>
  <c r="U7" i="24"/>
  <c r="T8" i="24"/>
  <c r="U8" i="24"/>
  <c r="T9" i="24"/>
  <c r="U9" i="24" s="1"/>
  <c r="T10" i="24"/>
  <c r="U10" i="24"/>
  <c r="T11" i="24"/>
  <c r="U11" i="24"/>
  <c r="T12" i="24"/>
  <c r="U12" i="24"/>
  <c r="T13" i="24"/>
  <c r="U13" i="24" s="1"/>
  <c r="T14" i="24"/>
  <c r="U14" i="24"/>
  <c r="T15" i="24"/>
  <c r="U15" i="24"/>
  <c r="T16" i="24"/>
  <c r="U16" i="24"/>
  <c r="T17" i="24"/>
  <c r="U17" i="24" s="1"/>
  <c r="T18" i="24"/>
  <c r="U18" i="24"/>
  <c r="T19" i="24"/>
  <c r="U19" i="24"/>
  <c r="T20" i="24"/>
  <c r="U20" i="24"/>
  <c r="T21" i="24"/>
  <c r="U21" i="24" s="1"/>
  <c r="T2" i="24"/>
  <c r="U2" i="24"/>
  <c r="Q3" i="24"/>
  <c r="R3" i="24"/>
  <c r="Q4" i="24"/>
  <c r="R4" i="24"/>
  <c r="Q5" i="24"/>
  <c r="R5" i="24" s="1"/>
  <c r="Q6" i="24"/>
  <c r="R6" i="24"/>
  <c r="Q7" i="24"/>
  <c r="R7" i="24"/>
  <c r="Q8" i="24"/>
  <c r="R8" i="24"/>
  <c r="Q9" i="24"/>
  <c r="R9" i="24" s="1"/>
  <c r="Q10" i="24"/>
  <c r="R10" i="24"/>
  <c r="Q11" i="24"/>
  <c r="R11" i="24"/>
  <c r="Q12" i="24"/>
  <c r="R12" i="24"/>
  <c r="Q13" i="24"/>
  <c r="R13" i="24" s="1"/>
  <c r="Q14" i="24"/>
  <c r="R14" i="24"/>
  <c r="Q15" i="24"/>
  <c r="R15" i="24"/>
  <c r="Q16" i="24"/>
  <c r="R16" i="24"/>
  <c r="Q17" i="24"/>
  <c r="R17" i="24" s="1"/>
  <c r="Q18" i="24"/>
  <c r="R18" i="24"/>
  <c r="Q19" i="24"/>
  <c r="R19" i="24"/>
  <c r="Q20" i="24"/>
  <c r="R20" i="24"/>
  <c r="Q21" i="24"/>
  <c r="R21" i="24" s="1"/>
  <c r="Q2" i="24"/>
  <c r="R2" i="24"/>
  <c r="N3" i="24"/>
  <c r="O3" i="24"/>
  <c r="N4" i="24"/>
  <c r="O4" i="24"/>
  <c r="N5" i="24"/>
  <c r="O5" i="24" s="1"/>
  <c r="N6" i="24"/>
  <c r="O6" i="24"/>
  <c r="N7" i="24"/>
  <c r="O7" i="24"/>
  <c r="N8" i="24"/>
  <c r="O8" i="24"/>
  <c r="N9" i="24"/>
  <c r="O9" i="24" s="1"/>
  <c r="N10" i="24"/>
  <c r="O10" i="24"/>
  <c r="N11" i="24"/>
  <c r="O11" i="24"/>
  <c r="N12" i="24"/>
  <c r="O12" i="24"/>
  <c r="N13" i="24"/>
  <c r="O13" i="24" s="1"/>
  <c r="N14" i="24"/>
  <c r="O14" i="24"/>
  <c r="N15" i="24"/>
  <c r="O15" i="24"/>
  <c r="N16" i="24"/>
  <c r="O16" i="24"/>
  <c r="N17" i="24"/>
  <c r="O17" i="24" s="1"/>
  <c r="N18" i="24"/>
  <c r="O18" i="24"/>
  <c r="N19" i="24"/>
  <c r="O19" i="24"/>
  <c r="N20" i="24"/>
  <c r="O20" i="24"/>
  <c r="N21" i="24"/>
  <c r="O21" i="24" s="1"/>
  <c r="N2" i="24"/>
  <c r="O2" i="24"/>
  <c r="K3" i="24"/>
  <c r="L3" i="24"/>
  <c r="K4" i="24"/>
  <c r="L4" i="24"/>
  <c r="K5" i="24"/>
  <c r="L5" i="24" s="1"/>
  <c r="K6" i="24"/>
  <c r="L6" i="24"/>
  <c r="K7" i="24"/>
  <c r="L7" i="24"/>
  <c r="K8" i="24"/>
  <c r="L8" i="24"/>
  <c r="K9" i="24"/>
  <c r="L9" i="24" s="1"/>
  <c r="K10" i="24"/>
  <c r="L10" i="24"/>
  <c r="K11" i="24"/>
  <c r="L11" i="24"/>
  <c r="K12" i="24"/>
  <c r="L12" i="24"/>
  <c r="K13" i="24"/>
  <c r="L13" i="24" s="1"/>
  <c r="K14" i="24"/>
  <c r="L14" i="24"/>
  <c r="K15" i="24"/>
  <c r="L15" i="24"/>
  <c r="K16" i="24"/>
  <c r="L16" i="24"/>
  <c r="K17" i="24"/>
  <c r="L17" i="24" s="1"/>
  <c r="K18" i="24"/>
  <c r="L18" i="24"/>
  <c r="K19" i="24"/>
  <c r="L19" i="24"/>
  <c r="K20" i="24"/>
  <c r="L20" i="24"/>
  <c r="K21" i="24"/>
  <c r="L21" i="24" s="1"/>
  <c r="K2" i="24"/>
  <c r="L2" i="24"/>
  <c r="F3" i="24"/>
  <c r="G3" i="24"/>
  <c r="F4" i="24"/>
  <c r="G4" i="24"/>
  <c r="F5" i="24"/>
  <c r="G5" i="24"/>
  <c r="F6" i="24"/>
  <c r="G6" i="24"/>
  <c r="F7" i="24"/>
  <c r="G7" i="24"/>
  <c r="F8" i="24"/>
  <c r="G8" i="24" s="1"/>
  <c r="F9" i="24"/>
  <c r="G9" i="24"/>
  <c r="F10" i="24"/>
  <c r="G10" i="24" s="1"/>
  <c r="F11" i="24"/>
  <c r="G11" i="24"/>
  <c r="F12" i="24"/>
  <c r="G12" i="24" s="1"/>
  <c r="F13" i="24"/>
  <c r="G13" i="24"/>
  <c r="F14" i="24"/>
  <c r="G14" i="24" s="1"/>
  <c r="F15" i="24"/>
  <c r="G15" i="24"/>
  <c r="F16" i="24"/>
  <c r="G16" i="24" s="1"/>
  <c r="F17" i="24"/>
  <c r="G17" i="24"/>
  <c r="F18" i="24"/>
  <c r="G18" i="24" s="1"/>
  <c r="F19" i="24"/>
  <c r="G19" i="24"/>
  <c r="F20" i="24"/>
  <c r="G20" i="24" s="1"/>
  <c r="F21" i="24"/>
  <c r="G21" i="24"/>
  <c r="F2" i="24"/>
  <c r="G2" i="24" s="1"/>
  <c r="P2" i="23"/>
  <c r="AL2" i="23"/>
  <c r="B2" i="23"/>
  <c r="AG2" i="23" s="1"/>
  <c r="AH2" i="23" s="1"/>
  <c r="C2" i="23"/>
  <c r="D2" i="23"/>
  <c r="E2" i="23"/>
  <c r="J2" i="23"/>
  <c r="K2" i="23"/>
  <c r="H2" i="23"/>
  <c r="I2" i="23"/>
  <c r="AC2" i="23" s="1"/>
  <c r="AD2" i="23" s="1"/>
  <c r="BK2" i="24" s="1"/>
  <c r="V2" i="23"/>
  <c r="AB2" i="23"/>
  <c r="T2" i="23"/>
  <c r="Y2" i="23" s="1"/>
  <c r="Q2" i="23"/>
  <c r="R2" i="23"/>
  <c r="S2" i="23"/>
  <c r="U2" i="23"/>
  <c r="X2" i="23"/>
  <c r="B3" i="23"/>
  <c r="C3" i="23"/>
  <c r="D3" i="23"/>
  <c r="J3" i="24" s="1"/>
  <c r="E3" i="23"/>
  <c r="J3" i="23"/>
  <c r="K3" i="23"/>
  <c r="AB3" i="24" s="1"/>
  <c r="B4" i="23"/>
  <c r="C4" i="23"/>
  <c r="D4" i="23"/>
  <c r="E4" i="23"/>
  <c r="J4" i="23"/>
  <c r="K4" i="23"/>
  <c r="AB4" i="24" s="1"/>
  <c r="B5" i="23"/>
  <c r="C5" i="23"/>
  <c r="H5" i="24" s="1"/>
  <c r="D5" i="23"/>
  <c r="E5" i="23"/>
  <c r="J5" i="23"/>
  <c r="K5" i="23"/>
  <c r="AB5" i="24" s="1"/>
  <c r="B6" i="23"/>
  <c r="C6" i="23"/>
  <c r="D6" i="23"/>
  <c r="E6" i="23"/>
  <c r="J6" i="23"/>
  <c r="K6" i="23"/>
  <c r="AB6" i="24" s="1"/>
  <c r="B7" i="23"/>
  <c r="C7" i="23"/>
  <c r="D7" i="23"/>
  <c r="E7" i="23"/>
  <c r="J7" i="23"/>
  <c r="K7" i="23"/>
  <c r="AG7" i="23" s="1"/>
  <c r="AH7" i="23" s="1"/>
  <c r="AS7" i="23" s="1"/>
  <c r="B8" i="23"/>
  <c r="C8" i="23"/>
  <c r="D8" i="23"/>
  <c r="E8" i="23"/>
  <c r="J8" i="23"/>
  <c r="K8" i="23"/>
  <c r="AG8" i="23" s="1"/>
  <c r="AH8" i="23" s="1"/>
  <c r="B9" i="23"/>
  <c r="C9" i="23"/>
  <c r="D9" i="23"/>
  <c r="E9" i="23"/>
  <c r="J9" i="23"/>
  <c r="K9" i="23"/>
  <c r="AG9" i="23" s="1"/>
  <c r="AH9" i="23" s="1"/>
  <c r="AS9" i="23" s="1"/>
  <c r="B10" i="23"/>
  <c r="C10" i="23"/>
  <c r="D10" i="23"/>
  <c r="E10" i="23"/>
  <c r="J10" i="23"/>
  <c r="K10" i="23"/>
  <c r="B11" i="23"/>
  <c r="C11" i="23"/>
  <c r="D11" i="23"/>
  <c r="E11" i="23"/>
  <c r="J11" i="23"/>
  <c r="K11" i="23"/>
  <c r="AB11" i="24" s="1"/>
  <c r="B12" i="23"/>
  <c r="C12" i="23"/>
  <c r="D12" i="23"/>
  <c r="J12" i="24" s="1"/>
  <c r="E12" i="23"/>
  <c r="J12" i="23"/>
  <c r="K12" i="23"/>
  <c r="AB12" i="24" s="1"/>
  <c r="B13" i="23"/>
  <c r="C13" i="23"/>
  <c r="H13" i="24" s="1"/>
  <c r="D13" i="23"/>
  <c r="E13" i="23"/>
  <c r="J13" i="23"/>
  <c r="K13" i="23"/>
  <c r="AB13" i="24" s="1"/>
  <c r="B14" i="23"/>
  <c r="C14" i="23"/>
  <c r="D14" i="23"/>
  <c r="E14" i="23"/>
  <c r="J14" i="23"/>
  <c r="K14" i="23"/>
  <c r="AB14" i="24" s="1"/>
  <c r="B15" i="23"/>
  <c r="C15" i="23"/>
  <c r="D15" i="23"/>
  <c r="E15" i="23"/>
  <c r="J15" i="23"/>
  <c r="K15" i="23"/>
  <c r="AG15" i="23" s="1"/>
  <c r="AH15" i="23" s="1"/>
  <c r="B16" i="23"/>
  <c r="C16" i="23"/>
  <c r="D16" i="23"/>
  <c r="E16" i="23"/>
  <c r="J16" i="23"/>
  <c r="K16" i="23"/>
  <c r="AG16" i="23" s="1"/>
  <c r="AH16" i="23" s="1"/>
  <c r="AS16" i="23" s="1"/>
  <c r="B17" i="23"/>
  <c r="C17" i="23"/>
  <c r="D17" i="23"/>
  <c r="E17" i="23"/>
  <c r="J17" i="23"/>
  <c r="K17" i="23"/>
  <c r="B18" i="23"/>
  <c r="C18" i="23"/>
  <c r="D18" i="23"/>
  <c r="E18" i="23"/>
  <c r="J18" i="23"/>
  <c r="K18" i="23"/>
  <c r="B19" i="23"/>
  <c r="C19" i="23"/>
  <c r="D19" i="23"/>
  <c r="E19" i="23"/>
  <c r="J19" i="23"/>
  <c r="K19" i="23"/>
  <c r="AB19" i="24" s="1"/>
  <c r="B20" i="23"/>
  <c r="C20" i="23"/>
  <c r="D20" i="23"/>
  <c r="E20" i="23"/>
  <c r="J20" i="23"/>
  <c r="K20" i="23"/>
  <c r="AB20" i="24" s="1"/>
  <c r="B21" i="23"/>
  <c r="C21" i="23"/>
  <c r="H21" i="24" s="1"/>
  <c r="D21" i="23"/>
  <c r="E21" i="23"/>
  <c r="J21" i="23"/>
  <c r="K21" i="23"/>
  <c r="AB21" i="24" s="1"/>
  <c r="E1" i="23"/>
  <c r="M2" i="23"/>
  <c r="N2" i="23"/>
  <c r="O2" i="23"/>
  <c r="AJ2" i="23"/>
  <c r="AK2" i="23" s="1"/>
  <c r="AE3" i="24"/>
  <c r="AE4" i="24"/>
  <c r="AE5" i="24"/>
  <c r="AE6" i="24"/>
  <c r="AE7" i="24"/>
  <c r="AE8" i="24"/>
  <c r="AE9" i="24"/>
  <c r="AE10" i="24"/>
  <c r="AE11" i="24"/>
  <c r="AE13" i="24"/>
  <c r="AE14" i="24"/>
  <c r="AE15" i="24"/>
  <c r="AE16" i="24"/>
  <c r="AE17" i="24"/>
  <c r="AE18" i="24"/>
  <c r="AE19" i="24"/>
  <c r="AE20" i="24"/>
  <c r="AE21" i="24"/>
  <c r="AB7" i="24"/>
  <c r="AB8" i="24"/>
  <c r="AB9" i="24"/>
  <c r="AB15" i="24"/>
  <c r="AB16" i="24"/>
  <c r="AB17" i="24"/>
  <c r="I3" i="23"/>
  <c r="V3" i="24"/>
  <c r="I4" i="23"/>
  <c r="V4" i="24"/>
  <c r="I5" i="23"/>
  <c r="V5" i="24" s="1"/>
  <c r="I6" i="23"/>
  <c r="V6" i="24"/>
  <c r="I7" i="23"/>
  <c r="V7" i="24"/>
  <c r="I8" i="23"/>
  <c r="V8" i="24"/>
  <c r="I9" i="23"/>
  <c r="V9" i="24" s="1"/>
  <c r="I10" i="23"/>
  <c r="V10" i="24"/>
  <c r="I11" i="23"/>
  <c r="V11" i="24"/>
  <c r="I12" i="23"/>
  <c r="V12" i="24"/>
  <c r="I13" i="23"/>
  <c r="V13" i="24" s="1"/>
  <c r="I14" i="23"/>
  <c r="V14" i="24"/>
  <c r="I15" i="23"/>
  <c r="V15" i="24"/>
  <c r="I16" i="23"/>
  <c r="V16" i="24"/>
  <c r="I17" i="23"/>
  <c r="V17" i="24" s="1"/>
  <c r="I18" i="23"/>
  <c r="V18" i="24"/>
  <c r="I19" i="23"/>
  <c r="V19" i="24"/>
  <c r="I20" i="23"/>
  <c r="V20" i="24"/>
  <c r="I21" i="23"/>
  <c r="V21" i="24" s="1"/>
  <c r="H3" i="23"/>
  <c r="S3" i="24"/>
  <c r="H4" i="23"/>
  <c r="S4" i="24"/>
  <c r="H5" i="23"/>
  <c r="S5" i="24"/>
  <c r="H6" i="23"/>
  <c r="S6" i="24" s="1"/>
  <c r="H7" i="23"/>
  <c r="S7" i="24"/>
  <c r="H8" i="23"/>
  <c r="S8" i="24"/>
  <c r="H9" i="23"/>
  <c r="S9" i="24"/>
  <c r="H10" i="23"/>
  <c r="S10" i="24" s="1"/>
  <c r="H11" i="23"/>
  <c r="S11" i="24"/>
  <c r="H12" i="23"/>
  <c r="S12" i="24"/>
  <c r="H13" i="23"/>
  <c r="S13" i="24"/>
  <c r="H14" i="23"/>
  <c r="S14" i="24" s="1"/>
  <c r="H15" i="23"/>
  <c r="S15" i="24"/>
  <c r="H16" i="23"/>
  <c r="S16" i="24"/>
  <c r="H17" i="23"/>
  <c r="S17" i="24"/>
  <c r="H18" i="23"/>
  <c r="S18" i="24" s="1"/>
  <c r="H19" i="23"/>
  <c r="S19" i="24"/>
  <c r="H20" i="23"/>
  <c r="S20" i="24"/>
  <c r="H21" i="23"/>
  <c r="S21" i="24"/>
  <c r="G3" i="23"/>
  <c r="P3" i="24" s="1"/>
  <c r="G4" i="23"/>
  <c r="P4" i="24"/>
  <c r="G5" i="23"/>
  <c r="P5" i="24"/>
  <c r="G6" i="23"/>
  <c r="P6" i="24"/>
  <c r="G7" i="23"/>
  <c r="P7" i="24" s="1"/>
  <c r="G8" i="23"/>
  <c r="P8" i="24"/>
  <c r="G9" i="23"/>
  <c r="P9" i="24"/>
  <c r="G10" i="23"/>
  <c r="P10" i="24"/>
  <c r="G11" i="23"/>
  <c r="P11" i="24" s="1"/>
  <c r="G12" i="23"/>
  <c r="P12" i="24"/>
  <c r="G13" i="23"/>
  <c r="P13" i="24"/>
  <c r="G14" i="23"/>
  <c r="P14" i="24"/>
  <c r="G15" i="23"/>
  <c r="P15" i="24" s="1"/>
  <c r="G16" i="23"/>
  <c r="P16" i="24"/>
  <c r="G17" i="23"/>
  <c r="P17" i="24"/>
  <c r="G18" i="23"/>
  <c r="P18" i="24"/>
  <c r="G19" i="23"/>
  <c r="P19" i="24" s="1"/>
  <c r="G20" i="23"/>
  <c r="P20" i="24" s="1"/>
  <c r="G21" i="23"/>
  <c r="P21" i="24"/>
  <c r="F3" i="23"/>
  <c r="E4" i="16" s="1"/>
  <c r="E6" i="16" s="1"/>
  <c r="M3" i="24"/>
  <c r="F4" i="23"/>
  <c r="M4" i="24" s="1"/>
  <c r="F5" i="23"/>
  <c r="M5" i="24" s="1"/>
  <c r="F6" i="23"/>
  <c r="M6" i="24"/>
  <c r="F7" i="23"/>
  <c r="M7" i="24"/>
  <c r="F8" i="23"/>
  <c r="M8" i="24" s="1"/>
  <c r="F9" i="23"/>
  <c r="M9" i="24" s="1"/>
  <c r="F10" i="23"/>
  <c r="M10" i="24"/>
  <c r="F11" i="23"/>
  <c r="M11" i="24"/>
  <c r="F12" i="23"/>
  <c r="M12" i="24" s="1"/>
  <c r="F13" i="23"/>
  <c r="M13" i="24" s="1"/>
  <c r="F14" i="23"/>
  <c r="M14" i="24"/>
  <c r="F15" i="23"/>
  <c r="M15" i="24"/>
  <c r="F16" i="23"/>
  <c r="M16" i="24" s="1"/>
  <c r="F17" i="23"/>
  <c r="M17" i="24" s="1"/>
  <c r="F18" i="23"/>
  <c r="M18" i="24"/>
  <c r="F19" i="23"/>
  <c r="M19" i="24"/>
  <c r="F20" i="23"/>
  <c r="M20" i="24" s="1"/>
  <c r="F21" i="23"/>
  <c r="M21" i="24" s="1"/>
  <c r="J5" i="24"/>
  <c r="J6" i="24"/>
  <c r="J7" i="24"/>
  <c r="J8" i="24"/>
  <c r="J9" i="24"/>
  <c r="J10" i="24"/>
  <c r="J11" i="24"/>
  <c r="J13" i="24"/>
  <c r="J14" i="24"/>
  <c r="I3" i="24"/>
  <c r="I4" i="24"/>
  <c r="I5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21" i="24"/>
  <c r="H3" i="24"/>
  <c r="H4" i="24"/>
  <c r="H6" i="24"/>
  <c r="H7" i="24"/>
  <c r="H8" i="24"/>
  <c r="H9" i="24"/>
  <c r="H10" i="24"/>
  <c r="H11" i="24"/>
  <c r="H12" i="24"/>
  <c r="H14" i="24"/>
  <c r="H15" i="24"/>
  <c r="H16" i="24"/>
  <c r="H17" i="24"/>
  <c r="H18" i="24"/>
  <c r="H19" i="24"/>
  <c r="H20" i="24"/>
  <c r="D3" i="24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A3" i="24"/>
  <c r="A4" i="24"/>
  <c r="A5" i="24"/>
  <c r="A6" i="24"/>
  <c r="A7" i="24"/>
  <c r="A8" i="24"/>
  <c r="A9" i="24"/>
  <c r="A10" i="24"/>
  <c r="A11" i="24"/>
  <c r="A12" i="24"/>
  <c r="A13" i="24"/>
  <c r="A14" i="24"/>
  <c r="A15" i="24"/>
  <c r="A16" i="24"/>
  <c r="A17" i="24"/>
  <c r="A18" i="24"/>
  <c r="A19" i="24"/>
  <c r="A20" i="24"/>
  <c r="A21" i="24"/>
  <c r="T3" i="23"/>
  <c r="Q3" i="23"/>
  <c r="R3" i="23"/>
  <c r="X3" i="23" s="1"/>
  <c r="W4" i="16" s="1"/>
  <c r="S3" i="23"/>
  <c r="R5" i="16" s="1"/>
  <c r="U3" i="23"/>
  <c r="T5" i="16" s="1"/>
  <c r="T4" i="23"/>
  <c r="Q4" i="23"/>
  <c r="R4" i="23"/>
  <c r="X4" i="23" s="1"/>
  <c r="S4" i="23"/>
  <c r="U4" i="23"/>
  <c r="T5" i="23"/>
  <c r="Y5" i="23" s="1"/>
  <c r="Z5" i="23" s="1"/>
  <c r="BJ5" i="24" s="1"/>
  <c r="Q5" i="23"/>
  <c r="R5" i="23"/>
  <c r="X5" i="23" s="1"/>
  <c r="S5" i="23"/>
  <c r="U5" i="23"/>
  <c r="T6" i="23"/>
  <c r="Q6" i="23"/>
  <c r="R6" i="23"/>
  <c r="X6" i="23" s="1"/>
  <c r="S6" i="23"/>
  <c r="U6" i="23"/>
  <c r="T7" i="23"/>
  <c r="Q7" i="23"/>
  <c r="R7" i="23"/>
  <c r="X7" i="23" s="1"/>
  <c r="S7" i="23"/>
  <c r="U7" i="23"/>
  <c r="T8" i="23"/>
  <c r="Q8" i="23"/>
  <c r="R8" i="23"/>
  <c r="X8" i="23" s="1"/>
  <c r="W5" i="16" s="1"/>
  <c r="S8" i="23"/>
  <c r="U8" i="23"/>
  <c r="T9" i="23"/>
  <c r="Y9" i="23" s="1"/>
  <c r="Z9" i="23" s="1"/>
  <c r="BJ9" i="24" s="1"/>
  <c r="Q9" i="23"/>
  <c r="R9" i="23"/>
  <c r="X9" i="23" s="1"/>
  <c r="S9" i="23"/>
  <c r="U9" i="23"/>
  <c r="T10" i="23"/>
  <c r="Y10" i="23" s="1"/>
  <c r="Z10" i="23" s="1"/>
  <c r="Q10" i="23"/>
  <c r="R10" i="23"/>
  <c r="X10" i="23" s="1"/>
  <c r="S10" i="23"/>
  <c r="U10" i="23"/>
  <c r="T4" i="16" s="1"/>
  <c r="T11" i="23"/>
  <c r="Q11" i="23"/>
  <c r="R11" i="23"/>
  <c r="X11" i="23" s="1"/>
  <c r="S11" i="23"/>
  <c r="U11" i="23"/>
  <c r="T12" i="23"/>
  <c r="Q12" i="23"/>
  <c r="R12" i="23"/>
  <c r="X12" i="23" s="1"/>
  <c r="S12" i="23"/>
  <c r="U12" i="23"/>
  <c r="T13" i="23"/>
  <c r="Y13" i="23" s="1"/>
  <c r="Z13" i="23" s="1"/>
  <c r="BJ13" i="24" s="1"/>
  <c r="Q13" i="23"/>
  <c r="R13" i="23"/>
  <c r="X13" i="23" s="1"/>
  <c r="S13" i="23"/>
  <c r="U13" i="23"/>
  <c r="T14" i="23"/>
  <c r="Y14" i="23" s="1"/>
  <c r="Z14" i="23" s="1"/>
  <c r="BJ14" i="24" s="1"/>
  <c r="Q14" i="23"/>
  <c r="R14" i="23"/>
  <c r="X14" i="23" s="1"/>
  <c r="S14" i="23"/>
  <c r="U14" i="23"/>
  <c r="T15" i="23"/>
  <c r="Q15" i="23"/>
  <c r="R15" i="23"/>
  <c r="X15" i="23" s="1"/>
  <c r="S15" i="23"/>
  <c r="U15" i="23"/>
  <c r="T16" i="23"/>
  <c r="Q16" i="23"/>
  <c r="R16" i="23"/>
  <c r="X16" i="23" s="1"/>
  <c r="S16" i="23"/>
  <c r="U16" i="23"/>
  <c r="T17" i="23"/>
  <c r="Y17" i="23" s="1"/>
  <c r="Q17" i="23"/>
  <c r="R17" i="23"/>
  <c r="X17" i="23" s="1"/>
  <c r="S17" i="23"/>
  <c r="U17" i="23"/>
  <c r="T18" i="23"/>
  <c r="Y18" i="23" s="1"/>
  <c r="Q18" i="23"/>
  <c r="R18" i="23"/>
  <c r="X18" i="23" s="1"/>
  <c r="S18" i="23"/>
  <c r="U18" i="23"/>
  <c r="T19" i="23"/>
  <c r="Q19" i="23"/>
  <c r="R19" i="23"/>
  <c r="X19" i="23" s="1"/>
  <c r="S19" i="23"/>
  <c r="U19" i="23"/>
  <c r="T20" i="23"/>
  <c r="Q20" i="23"/>
  <c r="R20" i="23"/>
  <c r="X20" i="23" s="1"/>
  <c r="S20" i="23"/>
  <c r="U20" i="23"/>
  <c r="T21" i="23"/>
  <c r="Y21" i="23" s="1"/>
  <c r="Q21" i="23"/>
  <c r="R21" i="23"/>
  <c r="X21" i="23" s="1"/>
  <c r="S21" i="23"/>
  <c r="U21" i="23"/>
  <c r="C5" i="16"/>
  <c r="F2" i="23"/>
  <c r="E5" i="16"/>
  <c r="G2" i="23"/>
  <c r="F5" i="16"/>
  <c r="G5" i="16"/>
  <c r="M21" i="23"/>
  <c r="M20" i="23"/>
  <c r="M19" i="23"/>
  <c r="M18" i="23"/>
  <c r="M17" i="23"/>
  <c r="M16" i="23"/>
  <c r="M15" i="23"/>
  <c r="M14" i="23"/>
  <c r="M13" i="23"/>
  <c r="M12" i="23"/>
  <c r="M11" i="23"/>
  <c r="M10" i="23"/>
  <c r="M9" i="23"/>
  <c r="M8" i="23"/>
  <c r="L5" i="16" s="1"/>
  <c r="M7" i="23"/>
  <c r="M6" i="23"/>
  <c r="M5" i="23"/>
  <c r="M4" i="23"/>
  <c r="M3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N7" i="23"/>
  <c r="N6" i="23"/>
  <c r="N5" i="23"/>
  <c r="N4" i="23"/>
  <c r="M4" i="16" s="1"/>
  <c r="N3" i="23"/>
  <c r="M5" i="16" s="1"/>
  <c r="M6" i="16" s="1"/>
  <c r="M8" i="16" s="1"/>
  <c r="O21" i="23"/>
  <c r="O20" i="23"/>
  <c r="O19" i="23"/>
  <c r="O18" i="23"/>
  <c r="O17" i="23"/>
  <c r="O16" i="23"/>
  <c r="O15" i="23"/>
  <c r="O14" i="23"/>
  <c r="O13" i="23"/>
  <c r="O12" i="23"/>
  <c r="O11" i="23"/>
  <c r="O10" i="23"/>
  <c r="O9" i="23"/>
  <c r="O8" i="23"/>
  <c r="N5" i="16" s="1"/>
  <c r="O7" i="23"/>
  <c r="N4" i="16" s="1"/>
  <c r="N6" i="16" s="1"/>
  <c r="O6" i="23"/>
  <c r="O5" i="23"/>
  <c r="O4" i="23"/>
  <c r="O3" i="23"/>
  <c r="P21" i="23"/>
  <c r="P20" i="23"/>
  <c r="P19" i="23"/>
  <c r="P18" i="23"/>
  <c r="P17" i="23"/>
  <c r="P16" i="23"/>
  <c r="P15" i="23"/>
  <c r="P14" i="23"/>
  <c r="P13" i="23"/>
  <c r="P12" i="23"/>
  <c r="P11" i="23"/>
  <c r="P10" i="23"/>
  <c r="P9" i="23"/>
  <c r="P8" i="23"/>
  <c r="P7" i="23"/>
  <c r="P6" i="23"/>
  <c r="P5" i="23"/>
  <c r="P4" i="23"/>
  <c r="P3" i="23"/>
  <c r="O5" i="16" s="1"/>
  <c r="P5" i="16"/>
  <c r="S5" i="16"/>
  <c r="V21" i="23"/>
  <c r="V20" i="23"/>
  <c r="V19" i="23"/>
  <c r="V18" i="23"/>
  <c r="V17" i="23"/>
  <c r="V16" i="23"/>
  <c r="V15" i="23"/>
  <c r="V14" i="23"/>
  <c r="V13" i="23"/>
  <c r="V12" i="23"/>
  <c r="V11" i="23"/>
  <c r="V10" i="23"/>
  <c r="V9" i="23"/>
  <c r="V8" i="23"/>
  <c r="V7" i="23"/>
  <c r="V6" i="23"/>
  <c r="V5" i="23"/>
  <c r="V4" i="23"/>
  <c r="U3" i="16" s="1"/>
  <c r="U6" i="16" s="1"/>
  <c r="V3" i="23"/>
  <c r="U5" i="16" s="1"/>
  <c r="C4" i="16"/>
  <c r="F4" i="16"/>
  <c r="G4" i="16"/>
  <c r="J4" i="16"/>
  <c r="L4" i="16"/>
  <c r="P4" i="16"/>
  <c r="R4" i="16"/>
  <c r="S4" i="16"/>
  <c r="U4" i="16"/>
  <c r="C3" i="16"/>
  <c r="E3" i="16"/>
  <c r="F3" i="16"/>
  <c r="G3" i="16"/>
  <c r="J3" i="16"/>
  <c r="L3" i="16"/>
  <c r="M3" i="16"/>
  <c r="N3" i="16"/>
  <c r="O3" i="16"/>
  <c r="P3" i="16"/>
  <c r="R3" i="16"/>
  <c r="S3" i="16"/>
  <c r="T3" i="16"/>
  <c r="C2" i="16"/>
  <c r="E2" i="16"/>
  <c r="F2" i="16"/>
  <c r="G2" i="16"/>
  <c r="J2" i="16"/>
  <c r="L2" i="16"/>
  <c r="M2" i="16"/>
  <c r="N2" i="16"/>
  <c r="O2" i="16"/>
  <c r="P2" i="16"/>
  <c r="R2" i="16"/>
  <c r="S2" i="16"/>
  <c r="T2" i="16"/>
  <c r="U2" i="16"/>
  <c r="Y3" i="24"/>
  <c r="Y4" i="24"/>
  <c r="Y5" i="24"/>
  <c r="Y6" i="24"/>
  <c r="Y7" i="24"/>
  <c r="Y8" i="24"/>
  <c r="Y9" i="24"/>
  <c r="Y10" i="24"/>
  <c r="Y11" i="24"/>
  <c r="Y12" i="24"/>
  <c r="Y13" i="24"/>
  <c r="Y14" i="24"/>
  <c r="Y15" i="24"/>
  <c r="Y16" i="24"/>
  <c r="Y17" i="24"/>
  <c r="Y18" i="24"/>
  <c r="Y19" i="24"/>
  <c r="Y20" i="24"/>
  <c r="Y21" i="24"/>
  <c r="A3" i="23"/>
  <c r="A4" i="23"/>
  <c r="A5" i="23"/>
  <c r="A6" i="23"/>
  <c r="A7" i="23"/>
  <c r="A8" i="23"/>
  <c r="A9" i="23"/>
  <c r="A10" i="23"/>
  <c r="A11" i="23"/>
  <c r="A12" i="23"/>
  <c r="A13" i="23"/>
  <c r="A14" i="23"/>
  <c r="A15" i="23"/>
  <c r="A16" i="23"/>
  <c r="A17" i="23"/>
  <c r="A18" i="23"/>
  <c r="A19" i="23"/>
  <c r="A20" i="23"/>
  <c r="A21" i="23"/>
  <c r="A1" i="24"/>
  <c r="D1" i="24"/>
  <c r="A2" i="24"/>
  <c r="D2" i="24"/>
  <c r="I2" i="24"/>
  <c r="I5" i="16"/>
  <c r="AZ3" i="24"/>
  <c r="E3" i="24"/>
  <c r="E4" i="24"/>
  <c r="E5" i="24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BI8" i="24"/>
  <c r="BI9" i="24"/>
  <c r="BI10" i="24"/>
  <c r="BI12" i="24"/>
  <c r="BI13" i="24"/>
  <c r="BI14" i="24"/>
  <c r="BI15" i="24"/>
  <c r="BI16" i="24"/>
  <c r="BI17" i="24"/>
  <c r="BI18" i="24"/>
  <c r="BI19" i="24"/>
  <c r="BI20" i="24"/>
  <c r="BI21" i="24"/>
  <c r="BF8" i="24"/>
  <c r="BF10" i="24"/>
  <c r="BF11" i="24"/>
  <c r="BF12" i="24"/>
  <c r="BF14" i="24"/>
  <c r="BF16" i="24"/>
  <c r="BF17" i="24"/>
  <c r="BF18" i="24"/>
  <c r="BF19" i="24"/>
  <c r="BF20" i="24"/>
  <c r="BF21" i="24"/>
  <c r="AZ8" i="24"/>
  <c r="AZ9" i="24"/>
  <c r="AZ10" i="24"/>
  <c r="AZ11" i="24"/>
  <c r="AZ12" i="24"/>
  <c r="AZ13" i="24"/>
  <c r="AZ14" i="24"/>
  <c r="AZ15" i="24"/>
  <c r="AZ16" i="24"/>
  <c r="AZ17" i="24"/>
  <c r="AZ18" i="24"/>
  <c r="AZ19" i="24"/>
  <c r="AZ20" i="24"/>
  <c r="AZ21" i="24"/>
  <c r="AW8" i="24"/>
  <c r="AW9" i="24"/>
  <c r="AW10" i="24"/>
  <c r="AW11" i="24"/>
  <c r="AW12" i="24"/>
  <c r="AW13" i="24"/>
  <c r="AW14" i="24"/>
  <c r="AW15" i="24"/>
  <c r="AW16" i="24"/>
  <c r="AW17" i="24"/>
  <c r="AW18" i="24"/>
  <c r="AW19" i="24"/>
  <c r="AW20" i="24"/>
  <c r="AW21" i="24"/>
  <c r="AT8" i="24"/>
  <c r="AT9" i="24"/>
  <c r="AT10" i="24"/>
  <c r="AT11" i="24"/>
  <c r="AT12" i="24"/>
  <c r="AT13" i="24"/>
  <c r="AT14" i="24"/>
  <c r="AT15" i="24"/>
  <c r="AT16" i="24"/>
  <c r="AT17" i="24"/>
  <c r="AT18" i="24"/>
  <c r="AT19" i="24"/>
  <c r="AT20" i="24"/>
  <c r="AT21" i="24"/>
  <c r="AQ12" i="24"/>
  <c r="AQ16" i="24"/>
  <c r="AQ20" i="24"/>
  <c r="AQ21" i="24"/>
  <c r="AN8" i="24"/>
  <c r="AN9" i="24"/>
  <c r="AN10" i="24"/>
  <c r="AN11" i="24"/>
  <c r="AN12" i="24"/>
  <c r="AN13" i="24"/>
  <c r="AN14" i="24"/>
  <c r="AN15" i="24"/>
  <c r="AN16" i="24"/>
  <c r="AN17" i="24"/>
  <c r="AN18" i="24"/>
  <c r="AN19" i="24"/>
  <c r="AN20" i="24"/>
  <c r="AN21" i="24"/>
  <c r="AK8" i="24"/>
  <c r="AK9" i="24"/>
  <c r="AK11" i="24"/>
  <c r="AK12" i="24"/>
  <c r="AK15" i="24"/>
  <c r="AK16" i="24"/>
  <c r="AK17" i="24"/>
  <c r="AK18" i="24"/>
  <c r="AK19" i="24"/>
  <c r="AK20" i="24"/>
  <c r="AK21" i="24"/>
  <c r="AH8" i="24"/>
  <c r="AH10" i="24"/>
  <c r="AH11" i="24"/>
  <c r="AH12" i="24"/>
  <c r="AH13" i="24"/>
  <c r="AH14" i="24"/>
  <c r="AH15" i="24"/>
  <c r="AH16" i="24"/>
  <c r="AH18" i="24"/>
  <c r="AH19" i="24"/>
  <c r="AH20" i="24"/>
  <c r="AE12" i="24"/>
  <c r="AB18" i="23"/>
  <c r="J15" i="24"/>
  <c r="J16" i="24"/>
  <c r="J17" i="24"/>
  <c r="J18" i="24"/>
  <c r="J19" i="24"/>
  <c r="J20" i="24"/>
  <c r="J21" i="24"/>
  <c r="AK3" i="24"/>
  <c r="AK4" i="24"/>
  <c r="AK5" i="24"/>
  <c r="AK6" i="24"/>
  <c r="AK7" i="24"/>
  <c r="AH3" i="24"/>
  <c r="AH4" i="24"/>
  <c r="AH5" i="24"/>
  <c r="AH6" i="24"/>
  <c r="AH7" i="24"/>
  <c r="H2" i="24"/>
  <c r="J2" i="24"/>
  <c r="AB2" i="24"/>
  <c r="BI4" i="24"/>
  <c r="AT4" i="24"/>
  <c r="AW4" i="24"/>
  <c r="AZ4" i="24"/>
  <c r="BF4" i="24"/>
  <c r="BI5" i="24"/>
  <c r="AT5" i="24"/>
  <c r="AZ5" i="24"/>
  <c r="BF5" i="24"/>
  <c r="AQ6" i="24"/>
  <c r="AN6" i="24"/>
  <c r="BI6" i="24"/>
  <c r="AW7" i="24"/>
  <c r="AZ7" i="24"/>
  <c r="BF7" i="24"/>
  <c r="AT3" i="24"/>
  <c r="AW3" i="24"/>
  <c r="AT6" i="24"/>
  <c r="AW6" i="24"/>
  <c r="AZ6" i="24"/>
  <c r="BC6" i="24"/>
  <c r="BF6" i="24"/>
  <c r="AB3" i="23"/>
  <c r="AN5" i="24"/>
  <c r="AN7" i="24"/>
  <c r="AQ7" i="24"/>
  <c r="BI7" i="24"/>
  <c r="AN2" i="24"/>
  <c r="M2" i="24"/>
  <c r="Q1" i="23"/>
  <c r="R1" i="23"/>
  <c r="S1" i="23"/>
  <c r="T1" i="23"/>
  <c r="U1" i="23"/>
  <c r="V1" i="23"/>
  <c r="J1" i="23"/>
  <c r="K1" i="23"/>
  <c r="L1" i="23"/>
  <c r="M1" i="23"/>
  <c r="N1" i="23"/>
  <c r="O1" i="23"/>
  <c r="P1" i="23"/>
  <c r="C1" i="23"/>
  <c r="D1" i="23"/>
  <c r="F1" i="23"/>
  <c r="G1" i="23"/>
  <c r="H1" i="23"/>
  <c r="I1" i="23"/>
  <c r="B1" i="23"/>
  <c r="A1" i="23"/>
  <c r="A2" i="23"/>
  <c r="J1" i="16"/>
  <c r="S1" i="16"/>
  <c r="Q1" i="16"/>
  <c r="O1" i="16"/>
  <c r="B1" i="16"/>
  <c r="C1" i="16"/>
  <c r="D1" i="16"/>
  <c r="G1" i="16"/>
  <c r="I1" i="16"/>
  <c r="E1" i="16"/>
  <c r="K1" i="16"/>
  <c r="P1" i="16"/>
  <c r="R1" i="16"/>
  <c r="H1" i="16"/>
  <c r="T1" i="16"/>
  <c r="L1" i="16"/>
  <c r="M1" i="16"/>
  <c r="N1" i="16"/>
  <c r="U1" i="16"/>
  <c r="BM2" i="24"/>
  <c r="AJ21" i="23"/>
  <c r="AL21" i="23"/>
  <c r="BM21" i="24" s="1"/>
  <c r="AQ2" i="24"/>
  <c r="AE2" i="24"/>
  <c r="AJ19" i="23"/>
  <c r="AZ2" i="24"/>
  <c r="AL7" i="23"/>
  <c r="BM7" i="24" s="1"/>
  <c r="AN3" i="24"/>
  <c r="BF3" i="24"/>
  <c r="AB13" i="23"/>
  <c r="AC13" i="23" s="1"/>
  <c r="AD13" i="23" s="1"/>
  <c r="BK13" i="24" s="1"/>
  <c r="AJ12" i="23"/>
  <c r="AH17" i="24"/>
  <c r="E2" i="24"/>
  <c r="AJ3" i="23"/>
  <c r="AL3" i="23"/>
  <c r="BC4" i="24"/>
  <c r="BC21" i="24"/>
  <c r="BC19" i="24"/>
  <c r="BC17" i="24"/>
  <c r="BC15" i="24"/>
  <c r="BC13" i="24"/>
  <c r="BC11" i="24"/>
  <c r="BC9" i="24"/>
  <c r="BC3" i="24"/>
  <c r="BC7" i="24"/>
  <c r="BC20" i="24"/>
  <c r="BC18" i="24"/>
  <c r="BC16" i="24"/>
  <c r="BC14" i="24"/>
  <c r="BC12" i="24"/>
  <c r="BC10" i="24"/>
  <c r="BC8" i="24"/>
  <c r="BM3" i="24"/>
  <c r="AJ4" i="23"/>
  <c r="AK4" i="23"/>
  <c r="AL4" i="23" s="1"/>
  <c r="AB12" i="23"/>
  <c r="AC12" i="23"/>
  <c r="AD12" i="23" s="1"/>
  <c r="BK12" i="24" s="1"/>
  <c r="AB5" i="23"/>
  <c r="AC5" i="23"/>
  <c r="AD5" i="23" s="1"/>
  <c r="BK5" i="24"/>
  <c r="AJ7" i="23"/>
  <c r="AJ15" i="23"/>
  <c r="AK15" i="23"/>
  <c r="AL15" i="23" s="1"/>
  <c r="AJ16" i="23"/>
  <c r="AB9" i="23"/>
  <c r="AC9" i="23"/>
  <c r="AD9" i="23" s="1"/>
  <c r="BK9" i="24"/>
  <c r="AB7" i="23"/>
  <c r="AC7" i="23"/>
  <c r="AD7" i="23"/>
  <c r="BK7" i="24" s="1"/>
  <c r="AC3" i="23"/>
  <c r="AD3" i="23"/>
  <c r="BK3" i="24" s="1"/>
  <c r="BI3" i="24"/>
  <c r="BC5" i="24"/>
  <c r="AQ5" i="24"/>
  <c r="AL5" i="23"/>
  <c r="BM5" i="24" s="1"/>
  <c r="AN4" i="24"/>
  <c r="AQ4" i="24"/>
  <c r="BC2" i="24"/>
  <c r="AT2" i="24"/>
  <c r="V2" i="24"/>
  <c r="AJ6" i="23"/>
  <c r="AK6" i="23" s="1"/>
  <c r="AL6" i="23" s="1"/>
  <c r="BM6" i="24" s="1"/>
  <c r="AB21" i="23"/>
  <c r="AC21" i="23" s="1"/>
  <c r="AD21" i="23" s="1"/>
  <c r="BK21" i="24" s="1"/>
  <c r="AB19" i="23"/>
  <c r="AC19" i="23" s="1"/>
  <c r="AD19" i="23"/>
  <c r="BK19" i="24" s="1"/>
  <c r="AB17" i="23"/>
  <c r="AC17" i="23" s="1"/>
  <c r="AD17" i="23" s="1"/>
  <c r="BK17" i="24"/>
  <c r="AB15" i="23"/>
  <c r="AC15" i="23" s="1"/>
  <c r="AD15" i="23" s="1"/>
  <c r="AB10" i="23"/>
  <c r="AC10" i="23"/>
  <c r="AD10" i="23" s="1"/>
  <c r="BK10" i="24"/>
  <c r="AB8" i="23"/>
  <c r="AC8" i="23"/>
  <c r="AD8" i="23" s="1"/>
  <c r="BK8" i="24" s="1"/>
  <c r="AJ20" i="23"/>
  <c r="AK20" i="23" s="1"/>
  <c r="AL20" i="23" s="1"/>
  <c r="BM20" i="24" s="1"/>
  <c r="AJ18" i="23"/>
  <c r="AK18" i="23" s="1"/>
  <c r="AK16" i="23"/>
  <c r="AL16" i="23" s="1"/>
  <c r="BM16" i="24" s="1"/>
  <c r="AJ11" i="23"/>
  <c r="AK11" i="23"/>
  <c r="AL11" i="23" s="1"/>
  <c r="BM11" i="24" s="1"/>
  <c r="AJ9" i="23"/>
  <c r="AK9" i="23"/>
  <c r="AL9" i="23" s="1"/>
  <c r="AH9" i="24"/>
  <c r="AK14" i="24"/>
  <c r="AJ14" i="23"/>
  <c r="AK14" i="23" s="1"/>
  <c r="AK10" i="24"/>
  <c r="AJ10" i="23"/>
  <c r="AK10" i="23" s="1"/>
  <c r="AL10" i="23"/>
  <c r="BM10" i="24" s="1"/>
  <c r="AQ18" i="24"/>
  <c r="AL18" i="23"/>
  <c r="BM18" i="24"/>
  <c r="AQ14" i="24"/>
  <c r="AL14" i="23"/>
  <c r="BM14" i="24" s="1"/>
  <c r="AQ10" i="24"/>
  <c r="AQ8" i="24"/>
  <c r="BI11" i="24"/>
  <c r="AB11" i="23"/>
  <c r="AC11" i="23" s="1"/>
  <c r="AD11" i="23"/>
  <c r="BK11" i="24" s="1"/>
  <c r="AJ8" i="23"/>
  <c r="AK8" i="23" s="1"/>
  <c r="AL8" i="23" s="1"/>
  <c r="BM8" i="24" s="1"/>
  <c r="P2" i="24"/>
  <c r="AQ3" i="24"/>
  <c r="AT7" i="24"/>
  <c r="AB6" i="23"/>
  <c r="AC6" i="23"/>
  <c r="AD6" i="23" s="1"/>
  <c r="BK6" i="24" s="1"/>
  <c r="BF2" i="24"/>
  <c r="AW2" i="24"/>
  <c r="BI2" i="24"/>
  <c r="S2" i="24"/>
  <c r="AH2" i="24"/>
  <c r="AK2" i="24"/>
  <c r="AK7" i="23"/>
  <c r="AJ5" i="23"/>
  <c r="AK5" i="23"/>
  <c r="AB20" i="23"/>
  <c r="AC20" i="23" s="1"/>
  <c r="AD20" i="23" s="1"/>
  <c r="BK20" i="24" s="1"/>
  <c r="AC18" i="23"/>
  <c r="AD18" i="23"/>
  <c r="BK18" i="24" s="1"/>
  <c r="AB14" i="23"/>
  <c r="AC14" i="23" s="1"/>
  <c r="AD14" i="23" s="1"/>
  <c r="BK14" i="24" s="1"/>
  <c r="AK19" i="23"/>
  <c r="AJ17" i="23"/>
  <c r="AK17" i="23"/>
  <c r="AK12" i="23"/>
  <c r="AL12" i="23"/>
  <c r="BM12" i="24" s="1"/>
  <c r="AH21" i="24"/>
  <c r="AK21" i="23"/>
  <c r="AK13" i="24"/>
  <c r="AJ13" i="23"/>
  <c r="AK13" i="23" s="1"/>
  <c r="AQ19" i="24"/>
  <c r="AL19" i="23"/>
  <c r="BM19" i="24" s="1"/>
  <c r="AQ17" i="24"/>
  <c r="AL17" i="23"/>
  <c r="BM17" i="24" s="1"/>
  <c r="AQ15" i="24"/>
  <c r="BM15" i="24"/>
  <c r="AQ13" i="24"/>
  <c r="AL13" i="23"/>
  <c r="BM13" i="24"/>
  <c r="AQ11" i="24"/>
  <c r="AQ9" i="24"/>
  <c r="BF15" i="24"/>
  <c r="BF13" i="24"/>
  <c r="BF9" i="24"/>
  <c r="L6" i="16"/>
  <c r="L9" i="16" s="1"/>
  <c r="G6" i="16"/>
  <c r="G9" i="16" s="1"/>
  <c r="T6" i="16"/>
  <c r="T8" i="16" s="1"/>
  <c r="P6" i="16"/>
  <c r="S6" i="16"/>
  <c r="S9" i="16"/>
  <c r="U9" i="16"/>
  <c r="T10" i="16"/>
  <c r="F6" i="16"/>
  <c r="F9" i="16" s="1"/>
  <c r="S10" i="16"/>
  <c r="C6" i="16"/>
  <c r="C10" i="16" s="1"/>
  <c r="N10" i="16"/>
  <c r="N11" i="16" s="1"/>
  <c r="S8" i="16"/>
  <c r="S11" i="16" s="1"/>
  <c r="N8" i="16"/>
  <c r="U8" i="16"/>
  <c r="U11" i="16" s="1"/>
  <c r="N9" i="16"/>
  <c r="P9" i="16"/>
  <c r="U10" i="16"/>
  <c r="F10" i="16"/>
  <c r="F8" i="16"/>
  <c r="AW5" i="24"/>
  <c r="Q4" i="16"/>
  <c r="Q3" i="16"/>
  <c r="Q2" i="16"/>
  <c r="Q5" i="16"/>
  <c r="AB4" i="23"/>
  <c r="AB16" i="23"/>
  <c r="AC16" i="23"/>
  <c r="AD16" i="23"/>
  <c r="H5" i="16"/>
  <c r="H10" i="16" s="1"/>
  <c r="H2" i="16"/>
  <c r="AA2" i="16"/>
  <c r="BK16" i="24"/>
  <c r="D4" i="16"/>
  <c r="D3" i="16"/>
  <c r="D5" i="16"/>
  <c r="D10" i="16" s="1"/>
  <c r="J4" i="24"/>
  <c r="D2" i="16"/>
  <c r="D6" i="16"/>
  <c r="D9" i="16"/>
  <c r="H3" i="16"/>
  <c r="H8" i="16" s="1"/>
  <c r="H11" i="16" s="1"/>
  <c r="H4" i="16"/>
  <c r="K5" i="16"/>
  <c r="K3" i="16"/>
  <c r="K8" i="16" s="1"/>
  <c r="H6" i="16"/>
  <c r="H9" i="16" s="1"/>
  <c r="B3" i="16"/>
  <c r="B6" i="16" s="1"/>
  <c r="B9" i="16" s="1"/>
  <c r="B4" i="16"/>
  <c r="B5" i="16"/>
  <c r="B10" i="16" s="1"/>
  <c r="K4" i="16"/>
  <c r="K2" i="16"/>
  <c r="B2" i="16"/>
  <c r="K6" i="16"/>
  <c r="K10" i="16" s="1"/>
  <c r="BL2" i="24"/>
  <c r="Y2" i="24"/>
  <c r="I2" i="16"/>
  <c r="I3" i="16"/>
  <c r="I4" i="16"/>
  <c r="I6" i="16" s="1"/>
  <c r="BL9" i="24" l="1"/>
  <c r="AG18" i="23"/>
  <c r="AH18" i="23" s="1"/>
  <c r="BL7" i="24"/>
  <c r="AG10" i="23"/>
  <c r="AH10" i="23" s="1"/>
  <c r="AN10" i="23" s="1"/>
  <c r="AG17" i="23"/>
  <c r="AH17" i="23" s="1"/>
  <c r="I10" i="16"/>
  <c r="I8" i="16"/>
  <c r="I9" i="16"/>
  <c r="BK15" i="24"/>
  <c r="AO15" i="23"/>
  <c r="BN15" i="24" s="1"/>
  <c r="E10" i="16"/>
  <c r="E8" i="16"/>
  <c r="BM9" i="24"/>
  <c r="AN9" i="23"/>
  <c r="AK2" i="16"/>
  <c r="AK4" i="16"/>
  <c r="AK5" i="16"/>
  <c r="AK3" i="16"/>
  <c r="BM4" i="24"/>
  <c r="K9" i="16"/>
  <c r="K11" i="16" s="1"/>
  <c r="AA5" i="16"/>
  <c r="AA4" i="16"/>
  <c r="Q10" i="16"/>
  <c r="W3" i="16"/>
  <c r="AJ2" i="16"/>
  <c r="AJ3" i="16"/>
  <c r="BJ10" i="24"/>
  <c r="Y20" i="23"/>
  <c r="Y12" i="23"/>
  <c r="Z12" i="23" s="1"/>
  <c r="BJ12" i="24" s="1"/>
  <c r="Y4" i="23"/>
  <c r="Z4" i="23" s="1"/>
  <c r="BJ4" i="24" s="1"/>
  <c r="AS15" i="23"/>
  <c r="BL15" i="24"/>
  <c r="Q6" i="16"/>
  <c r="Q8" i="16" s="1"/>
  <c r="C9" i="16"/>
  <c r="F11" i="16"/>
  <c r="Y15" i="23"/>
  <c r="Z15" i="23" s="1"/>
  <c r="Y7" i="23"/>
  <c r="Z7" i="23" s="1"/>
  <c r="Q9" i="16"/>
  <c r="L10" i="16"/>
  <c r="E9" i="16"/>
  <c r="Z2" i="23"/>
  <c r="AS8" i="23"/>
  <c r="AO8" i="23"/>
  <c r="BN8" i="24" s="1"/>
  <c r="BL8" i="24"/>
  <c r="AO16" i="23"/>
  <c r="BN16" i="24" s="1"/>
  <c r="X5" i="16"/>
  <c r="AI3" i="16"/>
  <c r="M10" i="16"/>
  <c r="M9" i="16"/>
  <c r="M11" i="16" s="1"/>
  <c r="Y16" i="23"/>
  <c r="Y8" i="23"/>
  <c r="Z8" i="23" s="1"/>
  <c r="BJ8" i="24" s="1"/>
  <c r="BL17" i="24"/>
  <c r="AS17" i="23"/>
  <c r="BL16" i="24"/>
  <c r="AA3" i="16"/>
  <c r="C8" i="16"/>
  <c r="C11" i="16" s="1"/>
  <c r="W2" i="16"/>
  <c r="AI4" i="16"/>
  <c r="P10" i="16"/>
  <c r="P8" i="16"/>
  <c r="P11" i="16" s="1"/>
  <c r="Y19" i="23"/>
  <c r="Y11" i="23"/>
  <c r="Z11" i="23" s="1"/>
  <c r="BJ11" i="24" s="1"/>
  <c r="Y3" i="23"/>
  <c r="Z3" i="23" s="1"/>
  <c r="BJ3" i="24" s="1"/>
  <c r="G8" i="16"/>
  <c r="G10" i="16"/>
  <c r="R6" i="16"/>
  <c r="R10" i="16"/>
  <c r="B8" i="16"/>
  <c r="B11" i="16" s="1"/>
  <c r="D8" i="16"/>
  <c r="D11" i="16" s="1"/>
  <c r="AC4" i="23"/>
  <c r="L8" i="16"/>
  <c r="AI5" i="16"/>
  <c r="AK3" i="23"/>
  <c r="AJ5" i="16" s="1"/>
  <c r="AI2" i="16"/>
  <c r="T9" i="16"/>
  <c r="T11" i="16" s="1"/>
  <c r="Y6" i="23"/>
  <c r="Z6" i="23" s="1"/>
  <c r="BJ6" i="24" s="1"/>
  <c r="AS18" i="23"/>
  <c r="BL18" i="24"/>
  <c r="BL10" i="24"/>
  <c r="AS10" i="23"/>
  <c r="AS2" i="23"/>
  <c r="AN2" i="23"/>
  <c r="AO2" i="23" s="1"/>
  <c r="AB18" i="24"/>
  <c r="AB10" i="24"/>
  <c r="AG21" i="23"/>
  <c r="AH21" i="23" s="1"/>
  <c r="AG20" i="23"/>
  <c r="AH20" i="23" s="1"/>
  <c r="AG19" i="23"/>
  <c r="AH19" i="23" s="1"/>
  <c r="AG14" i="23"/>
  <c r="AH14" i="23" s="1"/>
  <c r="AG13" i="23"/>
  <c r="AH13" i="23" s="1"/>
  <c r="AG12" i="23"/>
  <c r="AH12" i="23" s="1"/>
  <c r="AG11" i="23"/>
  <c r="AH11" i="23" s="1"/>
  <c r="AG6" i="23"/>
  <c r="AH6" i="23" s="1"/>
  <c r="AG5" i="23"/>
  <c r="AH5" i="23" s="1"/>
  <c r="AG4" i="23"/>
  <c r="AH4" i="23" s="1"/>
  <c r="O4" i="16"/>
  <c r="Z21" i="23"/>
  <c r="BJ21" i="24" s="1"/>
  <c r="Z20" i="23"/>
  <c r="BJ20" i="24" s="1"/>
  <c r="Z19" i="23"/>
  <c r="BJ19" i="24" s="1"/>
  <c r="Z18" i="23"/>
  <c r="Z17" i="23"/>
  <c r="Z16" i="23"/>
  <c r="J5" i="16"/>
  <c r="AQ10" i="23" l="1"/>
  <c r="AP10" i="23"/>
  <c r="AO10" i="23"/>
  <c r="BN10" i="24" s="1"/>
  <c r="BN2" i="24"/>
  <c r="R8" i="16"/>
  <c r="R9" i="16"/>
  <c r="AN8" i="23"/>
  <c r="W6" i="16"/>
  <c r="W8" i="16"/>
  <c r="W11" i="16" s="1"/>
  <c r="AQ9" i="23"/>
  <c r="AP9" i="23"/>
  <c r="AO9" i="23"/>
  <c r="BN9" i="24" s="1"/>
  <c r="AS19" i="23"/>
  <c r="AN19" i="23"/>
  <c r="AO19" i="23" s="1"/>
  <c r="BN19" i="24" s="1"/>
  <c r="BL19" i="24"/>
  <c r="BJ7" i="24"/>
  <c r="AN7" i="23"/>
  <c r="AK6" i="16"/>
  <c r="AK8" i="16" s="1"/>
  <c r="AK11" i="16" s="1"/>
  <c r="X3" i="16"/>
  <c r="AS12" i="23"/>
  <c r="AO12" i="23"/>
  <c r="BN12" i="24" s="1"/>
  <c r="AN12" i="23"/>
  <c r="BL12" i="24"/>
  <c r="AS13" i="23"/>
  <c r="AN13" i="23"/>
  <c r="AO13" i="23" s="1"/>
  <c r="BN13" i="24" s="1"/>
  <c r="BL13" i="24"/>
  <c r="AS4" i="23"/>
  <c r="AO4" i="23"/>
  <c r="BN4" i="24" s="1"/>
  <c r="BL4" i="24"/>
  <c r="AS20" i="23"/>
  <c r="AN20" i="23"/>
  <c r="BL20" i="24"/>
  <c r="AO20" i="23"/>
  <c r="BN20" i="24" s="1"/>
  <c r="L11" i="16"/>
  <c r="G11" i="16"/>
  <c r="BJ15" i="24"/>
  <c r="AN15" i="23"/>
  <c r="AA9" i="16"/>
  <c r="AK10" i="16"/>
  <c r="E11" i="16"/>
  <c r="AS14" i="23"/>
  <c r="AN14" i="23"/>
  <c r="AO14" i="23" s="1"/>
  <c r="BN14" i="24" s="1"/>
  <c r="BL14" i="24"/>
  <c r="BJ16" i="24"/>
  <c r="AN16" i="23"/>
  <c r="BJ17" i="24"/>
  <c r="AN17" i="23"/>
  <c r="AD4" i="23"/>
  <c r="AN4" i="23" s="1"/>
  <c r="AB3" i="16"/>
  <c r="AB4" i="16"/>
  <c r="AB5" i="16"/>
  <c r="AJ4" i="16"/>
  <c r="AK9" i="16"/>
  <c r="AP2" i="23"/>
  <c r="AQ2" i="23"/>
  <c r="J10" i="16"/>
  <c r="J6" i="16"/>
  <c r="AS21" i="23"/>
  <c r="AN21" i="23"/>
  <c r="BL21" i="24"/>
  <c r="AS6" i="23"/>
  <c r="BL6" i="24"/>
  <c r="AN6" i="23"/>
  <c r="AO6" i="23"/>
  <c r="BN6" i="24" s="1"/>
  <c r="X2" i="16"/>
  <c r="X4" i="16"/>
  <c r="I11" i="16"/>
  <c r="O6" i="16"/>
  <c r="AG3" i="23"/>
  <c r="AE3" i="16"/>
  <c r="AE5" i="16"/>
  <c r="AE2" i="16"/>
  <c r="AE4" i="16"/>
  <c r="AS5" i="23"/>
  <c r="AN5" i="23"/>
  <c r="BL5" i="24"/>
  <c r="AO5" i="23"/>
  <c r="BN5" i="24" s="1"/>
  <c r="BJ18" i="24"/>
  <c r="AN18" i="23"/>
  <c r="AS11" i="23"/>
  <c r="BL11" i="24"/>
  <c r="AO11" i="23"/>
  <c r="BN11" i="24" s="1"/>
  <c r="AN11" i="23"/>
  <c r="AA6" i="16"/>
  <c r="AA10" i="16" s="1"/>
  <c r="AA8" i="16"/>
  <c r="AA11" i="16" s="1"/>
  <c r="AI8" i="16"/>
  <c r="AI11" i="16" s="1"/>
  <c r="AI6" i="16"/>
  <c r="AI10" i="16" s="1"/>
  <c r="Y5" i="16"/>
  <c r="Y3" i="16"/>
  <c r="BJ2" i="24"/>
  <c r="Y4" i="16"/>
  <c r="Y2" i="16"/>
  <c r="Q11" i="16"/>
  <c r="AQ4" i="23" l="1"/>
  <c r="AP4" i="23"/>
  <c r="AQ15" i="23"/>
  <c r="AP15" i="23"/>
  <c r="J9" i="16"/>
  <c r="J8" i="16"/>
  <c r="J11" i="16" s="1"/>
  <c r="AQ12" i="23"/>
  <c r="AP12" i="23"/>
  <c r="AI9" i="16"/>
  <c r="AJ6" i="16"/>
  <c r="AQ6" i="23"/>
  <c r="AP6" i="23"/>
  <c r="AP14" i="23"/>
  <c r="AQ14" i="23"/>
  <c r="W9" i="16"/>
  <c r="W10" i="16"/>
  <c r="AQ21" i="23"/>
  <c r="AP21" i="23"/>
  <c r="AQ18" i="23"/>
  <c r="AP18" i="23"/>
  <c r="AO18" i="23"/>
  <c r="BN18" i="24" s="1"/>
  <c r="O8" i="16"/>
  <c r="O10" i="16"/>
  <c r="AQ17" i="23"/>
  <c r="AP17" i="23"/>
  <c r="AO17" i="23"/>
  <c r="BN17" i="24" s="1"/>
  <c r="X6" i="16"/>
  <c r="X10" i="16" s="1"/>
  <c r="X8" i="16"/>
  <c r="X11" i="16" s="1"/>
  <c r="AP8" i="23"/>
  <c r="AQ8" i="23"/>
  <c r="X9" i="16"/>
  <c r="AP7" i="23"/>
  <c r="AQ7" i="23"/>
  <c r="AO7" i="23"/>
  <c r="BN7" i="24" s="1"/>
  <c r="AB6" i="16"/>
  <c r="AB9" i="16" s="1"/>
  <c r="AB8" i="16"/>
  <c r="AH3" i="23"/>
  <c r="AF3" i="16"/>
  <c r="AF2" i="16"/>
  <c r="AF4" i="16"/>
  <c r="AF5" i="16"/>
  <c r="AC3" i="16"/>
  <c r="AC4" i="16"/>
  <c r="BK4" i="24"/>
  <c r="AC5" i="16"/>
  <c r="AC2" i="16"/>
  <c r="AQ11" i="23"/>
  <c r="AP11" i="23"/>
  <c r="O9" i="16"/>
  <c r="AO21" i="23"/>
  <c r="BN21" i="24" s="1"/>
  <c r="AP19" i="23"/>
  <c r="AQ19" i="23"/>
  <c r="Y6" i="16"/>
  <c r="Y10" i="16" s="1"/>
  <c r="Y8" i="16"/>
  <c r="AE6" i="16"/>
  <c r="AE9" i="16" s="1"/>
  <c r="AE8" i="16"/>
  <c r="AE11" i="16" s="1"/>
  <c r="Y9" i="16"/>
  <c r="AP5" i="23"/>
  <c r="AQ5" i="23"/>
  <c r="AQ16" i="23"/>
  <c r="AP16" i="23"/>
  <c r="AQ20" i="23"/>
  <c r="AP20" i="23"/>
  <c r="AQ13" i="23"/>
  <c r="AP13" i="23"/>
  <c r="R11" i="16"/>
  <c r="AE10" i="16" l="1"/>
  <c r="AC6" i="16"/>
  <c r="AC8" i="16" s="1"/>
  <c r="AC11" i="16" s="1"/>
  <c r="AJ10" i="16"/>
  <c r="AJ8" i="16"/>
  <c r="AJ11" i="16" s="1"/>
  <c r="AB10" i="16"/>
  <c r="AF6" i="16"/>
  <c r="AF9" i="16" s="1"/>
  <c r="O11" i="16"/>
  <c r="AJ9" i="16"/>
  <c r="Y11" i="16"/>
  <c r="AN3" i="23"/>
  <c r="AO3" i="23"/>
  <c r="AS3" i="23"/>
  <c r="AG5" i="16"/>
  <c r="BL3" i="24"/>
  <c r="AG2" i="16"/>
  <c r="AG4" i="16"/>
  <c r="AG3" i="16"/>
  <c r="AB11" i="16"/>
  <c r="AC10" i="16"/>
  <c r="AC9" i="16"/>
  <c r="AF8" i="16" l="1"/>
  <c r="AF11" i="16" s="1"/>
  <c r="AF10" i="16"/>
  <c r="BN3" i="24"/>
  <c r="AN5" i="16"/>
  <c r="AN2" i="16"/>
  <c r="AN3" i="16"/>
  <c r="AN4" i="16"/>
  <c r="AG6" i="16"/>
  <c r="AG9" i="16" s="1"/>
  <c r="AG8" i="16"/>
  <c r="AP3" i="23"/>
  <c r="AQ3" i="23"/>
  <c r="AG10" i="16" l="1"/>
  <c r="AG11" i="16" s="1"/>
  <c r="AN6" i="16"/>
  <c r="AN10" i="16" s="1"/>
  <c r="AN8" i="16"/>
  <c r="AN9" i="16" l="1"/>
  <c r="AN11" i="16" s="1"/>
</calcChain>
</file>

<file path=xl/sharedStrings.xml><?xml version="1.0" encoding="utf-8"?>
<sst xmlns="http://schemas.openxmlformats.org/spreadsheetml/2006/main" count="454" uniqueCount="257">
  <si>
    <t>Culture</t>
  </si>
  <si>
    <t>Sens de travail du sol</t>
  </si>
  <si>
    <t>Perpendiculaire</t>
  </si>
  <si>
    <t>Parallèle</t>
  </si>
  <si>
    <t>Oblique</t>
  </si>
  <si>
    <t>Côteau</t>
  </si>
  <si>
    <t>Bas de versant</t>
  </si>
  <si>
    <t>Densité</t>
  </si>
  <si>
    <t>Connexion indirecte</t>
  </si>
  <si>
    <t>orge</t>
  </si>
  <si>
    <t>blé</t>
  </si>
  <si>
    <t>betterave</t>
  </si>
  <si>
    <t>colza</t>
  </si>
  <si>
    <t>pois</t>
  </si>
  <si>
    <t>prairie</t>
  </si>
  <si>
    <t>lin</t>
  </si>
  <si>
    <t>NUM</t>
  </si>
  <si>
    <t>CULTURE</t>
  </si>
  <si>
    <t>STW_SOL</t>
  </si>
  <si>
    <t>TEXTURE</t>
  </si>
  <si>
    <t>POS_LAT</t>
  </si>
  <si>
    <t>TRAC_EROS</t>
  </si>
  <si>
    <t>PRES_BH</t>
  </si>
  <si>
    <t>HAIE_DENS</t>
  </si>
  <si>
    <t>PARC_AVAL</t>
  </si>
  <si>
    <t>POS_ACC_CHP</t>
  </si>
  <si>
    <t>POS_VOIE</t>
  </si>
  <si>
    <t>FOSSE</t>
  </si>
  <si>
    <t>CONNECT_CE</t>
  </si>
  <si>
    <t>POS_HAIE</t>
  </si>
  <si>
    <t>maïs</t>
  </si>
  <si>
    <t>Note</t>
  </si>
  <si>
    <t>Description</t>
  </si>
  <si>
    <t>Amont</t>
  </si>
  <si>
    <t>Médian</t>
  </si>
  <si>
    <t>Aval</t>
  </si>
  <si>
    <t>Oui</t>
  </si>
  <si>
    <t>Non</t>
  </si>
  <si>
    <t>Cours d'eau</t>
  </si>
  <si>
    <t>Autre</t>
  </si>
  <si>
    <t>Non connecté</t>
  </si>
  <si>
    <t>Connexion directe</t>
  </si>
  <si>
    <t>En déblais</t>
  </si>
  <si>
    <t>En remblais</t>
  </si>
  <si>
    <t>QUAL_HAIE</t>
  </si>
  <si>
    <t>FACT_NEG</t>
  </si>
  <si>
    <t>NOTE_EROS</t>
  </si>
  <si>
    <t>NOTE_TRANS</t>
  </si>
  <si>
    <t>NB 99</t>
  </si>
  <si>
    <t>NOTE</t>
  </si>
  <si>
    <t>Nombre de valeurs</t>
  </si>
  <si>
    <t>NB Faible</t>
  </si>
  <si>
    <t>NB Moyen</t>
  </si>
  <si>
    <t>NB Fort</t>
  </si>
  <si>
    <t>Total</t>
  </si>
  <si>
    <t>Total utile</t>
  </si>
  <si>
    <t>Part moyenne</t>
  </si>
  <si>
    <t>Part fort</t>
  </si>
  <si>
    <t>Part faible</t>
  </si>
  <si>
    <t>Occupation du sol</t>
  </si>
  <si>
    <t>Texture du sol</t>
  </si>
  <si>
    <t>Position dans le versant</t>
  </si>
  <si>
    <t>Présence d'une bande enherbée</t>
  </si>
  <si>
    <t>Nature de la parcelle "aval"</t>
  </si>
  <si>
    <t>Position de l'accès au champs</t>
  </si>
  <si>
    <t>Position de la voirie</t>
  </si>
  <si>
    <t xml:space="preserve">Zone : </t>
  </si>
  <si>
    <t>Date :</t>
  </si>
  <si>
    <t>Absent</t>
  </si>
  <si>
    <t>Cohérence du complexe bocager aval</t>
  </si>
  <si>
    <t>CBOC_AV</t>
  </si>
  <si>
    <t>Semi-fermé</t>
  </si>
  <si>
    <t>Fermé</t>
  </si>
  <si>
    <t>Emmergeant</t>
  </si>
  <si>
    <t>COMPLEXE BOCAGER</t>
  </si>
  <si>
    <t>PARCELLE</t>
  </si>
  <si>
    <t>ENSEMBLE</t>
  </si>
  <si>
    <t>Orientation par rapport à la pente</t>
  </si>
  <si>
    <t>HAIE_FOSS</t>
  </si>
  <si>
    <t>Continuité</t>
  </si>
  <si>
    <t>CONTINU</t>
  </si>
  <si>
    <t>Continu(e)</t>
  </si>
  <si>
    <t>Une brêche</t>
  </si>
  <si>
    <t>Très discontinu(e)</t>
  </si>
  <si>
    <t>PENTE</t>
  </si>
  <si>
    <t>2% - 5%</t>
  </si>
  <si>
    <t>Pente en %</t>
  </si>
  <si>
    <t>Absence</t>
  </si>
  <si>
    <t>FAC_SOL</t>
  </si>
  <si>
    <t>Boisement</t>
  </si>
  <si>
    <t>Zone humide</t>
  </si>
  <si>
    <t>1=oui</t>
  </si>
  <si>
    <t>Facies Sol</t>
  </si>
  <si>
    <t>1=F0</t>
  </si>
  <si>
    <t>2=F1</t>
  </si>
  <si>
    <t xml:space="preserve"> Traces d'érosion</t>
  </si>
  <si>
    <t>Prairie</t>
  </si>
  <si>
    <t>3=CE</t>
  </si>
  <si>
    <t>4=Bois</t>
  </si>
  <si>
    <t>5=ZH</t>
  </si>
  <si>
    <t>1=Cult</t>
  </si>
  <si>
    <t>2=Pr</t>
  </si>
  <si>
    <t>6=Autre</t>
  </si>
  <si>
    <t>1= &lt;2</t>
  </si>
  <si>
    <t>2= 2-5</t>
  </si>
  <si>
    <t>3= &gt;5</t>
  </si>
  <si>
    <t>1=Aval</t>
  </si>
  <si>
    <t>2=Méd</t>
  </si>
  <si>
    <t>3=Amt</t>
  </si>
  <si>
    <t>3=Abs</t>
  </si>
  <si>
    <t>2=Rembl</t>
  </si>
  <si>
    <t>1=Débl</t>
  </si>
  <si>
    <t>1=Oui</t>
  </si>
  <si>
    <t>1=Abs</t>
  </si>
  <si>
    <t>2=Emgt</t>
  </si>
  <si>
    <t>3=SF</t>
  </si>
  <si>
    <t>4=Ferm</t>
  </si>
  <si>
    <t>2=Obl</t>
  </si>
  <si>
    <t>1=Perp</t>
  </si>
  <si>
    <t>2=Per</t>
  </si>
  <si>
    <t>3=Obl</t>
  </si>
  <si>
    <t>4=Para</t>
  </si>
  <si>
    <t>3=Conti</t>
  </si>
  <si>
    <t>Hauteur Talus</t>
  </si>
  <si>
    <t>HAUT_TAL</t>
  </si>
  <si>
    <t>1=Non co</t>
  </si>
  <si>
    <t>2=Co ind</t>
  </si>
  <si>
    <t>3=Co di</t>
  </si>
  <si>
    <t>2=&lt;50</t>
  </si>
  <si>
    <t>3=&gt;50</t>
  </si>
  <si>
    <t>LEGENDE</t>
  </si>
  <si>
    <t>3=F2</t>
  </si>
  <si>
    <t>LONG_PE</t>
  </si>
  <si>
    <t>Longueur pente</t>
  </si>
  <si>
    <t>Intermédiaire</t>
  </si>
  <si>
    <t>LA</t>
  </si>
  <si>
    <t>L</t>
  </si>
  <si>
    <t>LS</t>
  </si>
  <si>
    <t>S</t>
  </si>
  <si>
    <t>SA</t>
  </si>
  <si>
    <t>SL</t>
  </si>
  <si>
    <t>A</t>
  </si>
  <si>
    <t>AS</t>
  </si>
  <si>
    <t>AL</t>
  </si>
  <si>
    <t>Tourbeuse</t>
  </si>
  <si>
    <t>0=non</t>
  </si>
  <si>
    <t>0=Non</t>
  </si>
  <si>
    <t>pommes de terres</t>
  </si>
  <si>
    <t>tournesol</t>
  </si>
  <si>
    <t>soja</t>
  </si>
  <si>
    <t>féveroles</t>
  </si>
  <si>
    <t xml:space="preserve">sans résidus </t>
  </si>
  <si>
    <t>1=dens</t>
  </si>
  <si>
    <t>déchaumé</t>
  </si>
  <si>
    <t>1=&lt;50</t>
  </si>
  <si>
    <t>2=50-150</t>
  </si>
  <si>
    <t>3=&gt;150</t>
  </si>
  <si>
    <t>HT_TALUS</t>
  </si>
  <si>
    <t>Evaluation connexion cours d'eau</t>
  </si>
  <si>
    <t>F0 - fragmentaire</t>
  </si>
  <si>
    <t>F1 - croûte structurale</t>
  </si>
  <si>
    <t>F2 - croûte sédimentaire</t>
  </si>
  <si>
    <t>4=Abs</t>
  </si>
  <si>
    <t>4=Inter</t>
  </si>
  <si>
    <t>céréale</t>
  </si>
  <si>
    <t>Plateau</t>
  </si>
  <si>
    <t xml:space="preserve">3=BdV </t>
  </si>
  <si>
    <t>2=Côt</t>
  </si>
  <si>
    <t>1=Plat</t>
  </si>
  <si>
    <t>QUAL_CBOC</t>
  </si>
  <si>
    <t>VUL_CE</t>
  </si>
  <si>
    <t>Moyenne arrondi</t>
  </si>
  <si>
    <t>SOMME</t>
  </si>
  <si>
    <t>Moyenne</t>
  </si>
  <si>
    <t>N_CULTURE</t>
  </si>
  <si>
    <t>N_PENTE</t>
  </si>
  <si>
    <t>N_FOSSE</t>
  </si>
  <si>
    <t>N_HAIE_F</t>
  </si>
  <si>
    <t>N_HAIE_D</t>
  </si>
  <si>
    <t>N_HAUT_T</t>
  </si>
  <si>
    <t>Présence d'un fossé circulant avec ou sans voirie</t>
  </si>
  <si>
    <t xml:space="preserve">Présence d'un fossé fermé ou à redents </t>
  </si>
  <si>
    <t>verger</t>
  </si>
  <si>
    <t>Dense (&gt;50 tiges/m²)</t>
  </si>
  <si>
    <t>2=moy</t>
  </si>
  <si>
    <t>3=peu</t>
  </si>
  <si>
    <t>5% - 10%</t>
  </si>
  <si>
    <t>&gt;10%</t>
  </si>
  <si>
    <t>temporaire prairie</t>
  </si>
  <si>
    <t>Moyenne (20-50 tiges/m²)</t>
  </si>
  <si>
    <t>Peu dense (&lt;20 tige/m²)</t>
  </si>
  <si>
    <t>friche</t>
  </si>
  <si>
    <t>seigle</t>
  </si>
  <si>
    <t>&lt;2%</t>
  </si>
  <si>
    <t>NB1</t>
  </si>
  <si>
    <t>NB2</t>
  </si>
  <si>
    <t>NB3</t>
  </si>
  <si>
    <t>NB4</t>
  </si>
  <si>
    <t>PROFOND</t>
  </si>
  <si>
    <t>80 - 125 cm</t>
  </si>
  <si>
    <t>0 - 39 cm</t>
  </si>
  <si>
    <t>40 - 79 cm</t>
  </si>
  <si>
    <t>Numéro de parcelle</t>
  </si>
  <si>
    <t>better,maïs,po de te,tourne,soja,céréale,blé,orge,lin,colza,pois,féve,sans rési,prairie temp,seigl,déchau,prairie, jach,verger</t>
  </si>
  <si>
    <t xml:space="preserve">Opérateur : </t>
  </si>
  <si>
    <t>………………………………………………..……………………………….</t>
  </si>
  <si>
    <t>………………………………………………………………………………………………………………….………</t>
  </si>
  <si>
    <r>
      <t xml:space="preserve">……...  </t>
    </r>
    <r>
      <rPr>
        <sz val="12"/>
        <color indexed="8"/>
        <rFont val="Arial"/>
        <family val="2"/>
      </rPr>
      <t>/</t>
    </r>
    <r>
      <rPr>
        <sz val="9"/>
        <color indexed="8"/>
        <rFont val="Arial"/>
        <family val="2"/>
      </rPr>
      <t xml:space="preserve"> …..….  </t>
    </r>
    <r>
      <rPr>
        <sz val="12"/>
        <color indexed="8"/>
        <rFont val="Arial"/>
        <family val="2"/>
      </rPr>
      <t xml:space="preserve">/ </t>
    </r>
    <r>
      <rPr>
        <sz val="14"/>
        <color indexed="8"/>
        <rFont val="Arial"/>
        <family val="2"/>
      </rPr>
      <t>20</t>
    </r>
    <r>
      <rPr>
        <sz val="9"/>
        <color indexed="8"/>
        <rFont val="Arial"/>
        <family val="2"/>
      </rPr>
      <t>…....</t>
    </r>
  </si>
  <si>
    <t xml:space="preserve">Numéro de feuille : </t>
  </si>
  <si>
    <t>……………………………………….</t>
  </si>
  <si>
    <t>CD_INSEE</t>
  </si>
  <si>
    <t>DATECAMP</t>
  </si>
  <si>
    <t>&gt;&gt; SELECTIONNER CETTE LIGNE, INSERER DES LIGNES AU DESSUS ET RECOPIER LES FORMULES VERS LE BAS AUTANT QUE NECESSAIRE</t>
  </si>
  <si>
    <t>N_STW_SO</t>
  </si>
  <si>
    <t>L_STW_SO</t>
  </si>
  <si>
    <t>N_TEXTUR</t>
  </si>
  <si>
    <t>L_TRAC_E</t>
  </si>
  <si>
    <t>N_TRAC_E</t>
  </si>
  <si>
    <t>L_FAC_SO</t>
  </si>
  <si>
    <t>N_FAC_SO</t>
  </si>
  <si>
    <t>L_POS_LA</t>
  </si>
  <si>
    <t>N_POS_LA</t>
  </si>
  <si>
    <t>L_PARC_A</t>
  </si>
  <si>
    <t>N_PARC_A</t>
  </si>
  <si>
    <t>L_PENTE</t>
  </si>
  <si>
    <t>L_LONG_P</t>
  </si>
  <si>
    <t>N_LONG_P</t>
  </si>
  <si>
    <t>&lt; 50cm</t>
  </si>
  <si>
    <t>&gt; 50cm</t>
  </si>
  <si>
    <t>&lt; 50m</t>
  </si>
  <si>
    <t>50-150m</t>
  </si>
  <si>
    <t>&gt; 150m</t>
  </si>
  <si>
    <t>L_PRES_B</t>
  </si>
  <si>
    <t>N_PRES_B</t>
  </si>
  <si>
    <t>L_POS_AC</t>
  </si>
  <si>
    <t>N_POS_AC</t>
  </si>
  <si>
    <t>L_POS_VO</t>
  </si>
  <si>
    <t>N_POS_VO</t>
  </si>
  <si>
    <t>N_CONNEC</t>
  </si>
  <si>
    <t>L_CONNEC</t>
  </si>
  <si>
    <t>L_FOSSE</t>
  </si>
  <si>
    <t>L_CBOC_A</t>
  </si>
  <si>
    <t>N_CBOC_A</t>
  </si>
  <si>
    <t>L_POS_HA</t>
  </si>
  <si>
    <t>N_POS_HA</t>
  </si>
  <si>
    <t>L_HAIE_F</t>
  </si>
  <si>
    <t>L_HAIE_D</t>
  </si>
  <si>
    <t>L_HAUT_T</t>
  </si>
  <si>
    <t>L_CONTIN</t>
  </si>
  <si>
    <t>N_CONTIN</t>
  </si>
  <si>
    <t>Profon
deur du sol</t>
  </si>
  <si>
    <t>2=40-79</t>
  </si>
  <si>
    <t>3=80-125</t>
  </si>
  <si>
    <t>1=0-39</t>
  </si>
  <si>
    <t>L, LS, LA, S, SA, SL, A, AS, AL, Tourbeuse</t>
  </si>
  <si>
    <t>2=Brèche</t>
  </si>
  <si>
    <t>1=Tr disco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</si>
</sst>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indexed="8"/>
      <name val="Arial"/>
      <family val="2"/>
    </font>
    <font>
      <sz val="8"/>
      <color indexed="55"/>
      <name val="Arial"/>
      <family val="2"/>
    </font>
    <font>
      <sz val="11"/>
      <color indexed="9"/>
      <name val="Calibri"/>
      <family val="2"/>
    </font>
    <font>
      <sz val="9"/>
      <color indexed="8"/>
      <name val="Calibri"/>
      <family val="2"/>
    </font>
    <font>
      <i/>
      <sz val="11"/>
      <color indexed="10"/>
      <name val="Calibri"/>
      <family val="2"/>
    </font>
    <font>
      <sz val="8"/>
      <color indexed="8"/>
      <name val="Calibri"/>
      <family val="2"/>
    </font>
    <font>
      <sz val="9"/>
      <color indexed="8"/>
      <name val="Arial"/>
      <family val="2"/>
    </font>
    <font>
      <sz val="8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8"/>
      <color indexed="8"/>
      <name val="Calibri"/>
      <family val="2"/>
    </font>
    <font>
      <sz val="9"/>
      <color indexed="8"/>
      <name val="Calibri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1"/>
      <color indexed="9"/>
      <name val="Arial"/>
      <family val="2"/>
    </font>
    <font>
      <sz val="10"/>
      <color indexed="9"/>
      <name val="Arial"/>
      <family val="2"/>
    </font>
    <font>
      <b/>
      <sz val="12"/>
      <color indexed="8"/>
      <name val="Calibri"/>
      <family val="2"/>
    </font>
    <font>
      <sz val="8"/>
      <color indexed="9"/>
      <name val="Calibri"/>
      <family val="2"/>
    </font>
    <font>
      <sz val="8"/>
      <color indexed="17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/>
    <xf numFmtId="0" fontId="0" fillId="2" borderId="0" xfId="0" applyFill="1"/>
    <xf numFmtId="0" fontId="0" fillId="3" borderId="1" xfId="0" applyFill="1" applyBorder="1"/>
    <xf numFmtId="49" fontId="0" fillId="0" borderId="1" xfId="0" applyNumberFormat="1" applyBorder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0" borderId="0" xfId="0" applyFont="1"/>
    <xf numFmtId="49" fontId="0" fillId="0" borderId="0" xfId="0" applyNumberFormat="1"/>
    <xf numFmtId="1" fontId="0" fillId="0" borderId="0" xfId="0" applyNumberFormat="1"/>
    <xf numFmtId="0" fontId="1" fillId="7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49" fontId="0" fillId="8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1" fontId="0" fillId="0" borderId="0" xfId="0" applyNumberFormat="1" applyAlignment="1">
      <alignment horizontal="center"/>
    </xf>
    <xf numFmtId="9" fontId="0" fillId="0" borderId="0" xfId="0" applyNumberFormat="1"/>
    <xf numFmtId="0" fontId="0" fillId="9" borderId="0" xfId="0" applyFill="1"/>
    <xf numFmtId="0" fontId="0" fillId="10" borderId="0" xfId="0" applyFill="1"/>
    <xf numFmtId="9" fontId="0" fillId="9" borderId="0" xfId="0" applyNumberFormat="1" applyFill="1"/>
    <xf numFmtId="9" fontId="0" fillId="2" borderId="0" xfId="0" applyNumberFormat="1" applyFill="1"/>
    <xf numFmtId="9" fontId="0" fillId="10" borderId="0" xfId="0" applyNumberFormat="1" applyFill="1"/>
    <xf numFmtId="0" fontId="2" fillId="8" borderId="2" xfId="0" applyFont="1" applyFill="1" applyBorder="1" applyAlignment="1">
      <alignment horizontal="center" vertical="center" wrapText="1"/>
    </xf>
    <xf numFmtId="0" fontId="5" fillId="0" borderId="0" xfId="0" applyFont="1"/>
    <xf numFmtId="49" fontId="6" fillId="0" borderId="0" xfId="0" applyNumberFormat="1" applyFont="1"/>
    <xf numFmtId="49" fontId="0" fillId="0" borderId="1" xfId="0" applyNumberFormat="1" applyBorder="1" applyAlignment="1">
      <alignment wrapText="1"/>
    </xf>
    <xf numFmtId="0" fontId="0" fillId="7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11" borderId="0" xfId="0" applyFont="1" applyFill="1" applyAlignment="1">
      <alignment horizontal="center"/>
    </xf>
    <xf numFmtId="49" fontId="10" fillId="0" borderId="1" xfId="0" applyNumberFormat="1" applyFont="1" applyBorder="1"/>
    <xf numFmtId="49" fontId="1" fillId="0" borderId="1" xfId="0" applyNumberFormat="1" applyFont="1" applyBorder="1"/>
    <xf numFmtId="49" fontId="11" fillId="0" borderId="1" xfId="0" applyNumberFormat="1" applyFont="1" applyBorder="1"/>
    <xf numFmtId="0" fontId="2" fillId="12" borderId="1" xfId="0" applyFont="1" applyFill="1" applyBorder="1" applyAlignment="1">
      <alignment horizontal="center"/>
    </xf>
    <xf numFmtId="0" fontId="2" fillId="12" borderId="2" xfId="0" applyFont="1" applyFill="1" applyBorder="1" applyAlignment="1">
      <alignment horizontal="center"/>
    </xf>
    <xf numFmtId="0" fontId="0" fillId="12" borderId="0" xfId="0" applyFill="1"/>
    <xf numFmtId="49" fontId="2" fillId="12" borderId="1" xfId="0" applyNumberFormat="1" applyFont="1" applyFill="1" applyBorder="1" applyAlignment="1">
      <alignment wrapText="1"/>
    </xf>
    <xf numFmtId="0" fontId="2" fillId="12" borderId="3" xfId="0" applyFont="1" applyFill="1" applyBorder="1" applyAlignment="1">
      <alignment horizontal="center"/>
    </xf>
    <xf numFmtId="0" fontId="7" fillId="0" borderId="0" xfId="0" applyFont="1"/>
    <xf numFmtId="0" fontId="12" fillId="0" borderId="0" xfId="0" applyFont="1"/>
    <xf numFmtId="1" fontId="12" fillId="0" borderId="0" xfId="0" applyNumberFormat="1" applyFont="1"/>
    <xf numFmtId="49" fontId="0" fillId="0" borderId="4" xfId="0" applyNumberFormat="1" applyBorder="1"/>
    <xf numFmtId="0" fontId="13" fillId="0" borderId="0" xfId="0" applyFont="1"/>
    <xf numFmtId="2" fontId="0" fillId="8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9" fillId="0" borderId="0" xfId="0" applyFont="1"/>
    <xf numFmtId="0" fontId="14" fillId="0" borderId="5" xfId="0" applyFont="1" applyBorder="1" applyAlignment="1">
      <alignment horizontal="center"/>
    </xf>
    <xf numFmtId="0" fontId="14" fillId="0" borderId="5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8" fillId="0" borderId="6" xfId="0" applyNumberFormat="1" applyFont="1" applyBorder="1"/>
    <xf numFmtId="0" fontId="18" fillId="0" borderId="6" xfId="0" applyFont="1" applyBorder="1"/>
    <xf numFmtId="49" fontId="18" fillId="0" borderId="6" xfId="0" applyNumberFormat="1" applyFont="1" applyBorder="1"/>
    <xf numFmtId="49" fontId="18" fillId="0" borderId="7" xfId="0" applyNumberFormat="1" applyFont="1" applyBorder="1"/>
    <xf numFmtId="49" fontId="8" fillId="0" borderId="4" xfId="0" applyNumberFormat="1" applyFont="1" applyBorder="1"/>
    <xf numFmtId="0" fontId="18" fillId="0" borderId="4" xfId="0" applyFont="1" applyBorder="1"/>
    <xf numFmtId="49" fontId="18" fillId="0" borderId="4" xfId="0" applyNumberFormat="1" applyFont="1" applyBorder="1"/>
    <xf numFmtId="49" fontId="18" fillId="0" borderId="8" xfId="0" applyNumberFormat="1" applyFont="1" applyBorder="1"/>
    <xf numFmtId="0" fontId="18" fillId="0" borderId="8" xfId="0" applyFont="1" applyBorder="1"/>
    <xf numFmtId="0" fontId="8" fillId="0" borderId="4" xfId="0" applyFont="1" applyBorder="1"/>
    <xf numFmtId="0" fontId="8" fillId="0" borderId="9" xfId="0" applyFont="1" applyBorder="1"/>
    <xf numFmtId="0" fontId="18" fillId="0" borderId="9" xfId="0" applyFont="1" applyBorder="1"/>
    <xf numFmtId="0" fontId="18" fillId="0" borderId="10" xfId="0" applyFont="1" applyBorder="1"/>
    <xf numFmtId="0" fontId="20" fillId="13" borderId="2" xfId="0" applyFont="1" applyFill="1" applyBorder="1" applyAlignment="1">
      <alignment horizontal="center" vertical="center" wrapText="1"/>
    </xf>
    <xf numFmtId="0" fontId="19" fillId="13" borderId="3" xfId="0" applyFont="1" applyFill="1" applyBorder="1" applyAlignment="1">
      <alignment vertical="center"/>
    </xf>
    <xf numFmtId="0" fontId="21" fillId="2" borderId="0" xfId="0" applyFont="1" applyFill="1" applyAlignment="1">
      <alignment vertical="center"/>
    </xf>
    <xf numFmtId="0" fontId="0" fillId="0" borderId="0" xfId="0" quotePrefix="1" applyAlignment="1">
      <alignment horizontal="left"/>
    </xf>
    <xf numFmtId="0" fontId="21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7" fillId="8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22" fillId="13" borderId="0" xfId="0" applyFont="1" applyFill="1" applyAlignment="1">
      <alignment vertical="center"/>
    </xf>
    <xf numFmtId="0" fontId="12" fillId="8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0" fillId="3" borderId="1" xfId="0" applyFill="1" applyBorder="1" applyAlignment="1">
      <alignment horizontal="center"/>
    </xf>
    <xf numFmtId="0" fontId="23" fillId="0" borderId="0" xfId="0" applyFont="1"/>
    <xf numFmtId="14" fontId="23" fillId="0" borderId="0" xfId="0" applyNumberFormat="1" applyFont="1"/>
    <xf numFmtId="0" fontId="8" fillId="12" borderId="6" xfId="0" applyFont="1" applyFill="1" applyBorder="1" applyAlignment="1">
      <alignment horizontal="center" vertical="top" wrapText="1"/>
    </xf>
    <xf numFmtId="0" fontId="8" fillId="12" borderId="4" xfId="0" applyFont="1" applyFill="1" applyBorder="1" applyAlignment="1">
      <alignment horizontal="center" vertical="top" wrapText="1"/>
    </xf>
    <xf numFmtId="0" fontId="8" fillId="12" borderId="9" xfId="0" applyFont="1" applyFill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center" textRotation="90"/>
    </xf>
    <xf numFmtId="0" fontId="17" fillId="0" borderId="17" xfId="0" applyFont="1" applyBorder="1" applyAlignment="1">
      <alignment horizontal="center" vertical="center" textRotation="90"/>
    </xf>
    <xf numFmtId="0" fontId="17" fillId="0" borderId="18" xfId="0" applyFont="1" applyBorder="1" applyAlignment="1">
      <alignment horizontal="center" vertical="center" textRotation="90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/>
    </xf>
    <xf numFmtId="0" fontId="14" fillId="0" borderId="1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14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6" fillId="8" borderId="13" xfId="0" applyFont="1" applyFill="1" applyBorder="1" applyAlignment="1">
      <alignment horizontal="center" vertical="center"/>
    </xf>
    <xf numFmtId="0" fontId="16" fillId="8" borderId="14" xfId="0" applyFont="1" applyFill="1" applyBorder="1" applyAlignment="1">
      <alignment horizontal="center" vertical="center"/>
    </xf>
    <xf numFmtId="0" fontId="16" fillId="8" borderId="15" xfId="0" applyFont="1" applyFill="1" applyBorder="1" applyAlignment="1">
      <alignment horizontal="center" vertical="center"/>
    </xf>
    <xf numFmtId="0" fontId="19" fillId="13" borderId="4" xfId="0" applyFont="1" applyFill="1" applyBorder="1" applyAlignment="1">
      <alignment horizontal="center" vertical="center"/>
    </xf>
    <xf numFmtId="0" fontId="19" fillId="13" borderId="3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</cellXfs>
  <cellStyles count="1">
    <cellStyle name="Normal" xfId="0" builtinId="0"/>
  </cellStyles>
  <dxfs count="12"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Cultures</a:t>
            </a:r>
          </a:p>
        </c:rich>
      </c:tx>
      <c:layout>
        <c:manualLayout>
          <c:xMode val="edge"/>
          <c:yMode val="edge"/>
          <c:x val="0.43000056323431673"/>
          <c:y val="3.67892976588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533502218639117"/>
          <c:y val="0.33148646746267563"/>
          <c:w val="0.30756400413475465"/>
          <c:h val="0.47633769694216416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3AB-4A83-B9E2-C89287F057EE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3AB-4A83-B9E2-C89287F057EE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3AB-4A83-B9E2-C89287F057EE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Synthèse!$B$8:$B$10</c:f>
              <c:numCache>
                <c:formatCode>0%</c:formatCode>
                <c:ptCount val="3"/>
                <c:pt idx="0">
                  <c:v>0.35</c:v>
                </c:pt>
                <c:pt idx="1">
                  <c:v>0.2</c:v>
                </c:pt>
                <c:pt idx="2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AB-4A83-B9E2-C89287F05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Sens de travail du sol</a:t>
            </a:r>
          </a:p>
        </c:rich>
      </c:tx>
      <c:layout>
        <c:manualLayout>
          <c:xMode val="edge"/>
          <c:yMode val="edge"/>
          <c:x val="0.32668319029714432"/>
          <c:y val="3.69127516778523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526994742299294"/>
          <c:y val="0.32403372668861058"/>
          <c:w val="0.30949067825998844"/>
          <c:h val="0.48325719583732429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57F-4999-AFE2-F11C735973B2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57F-4999-AFE2-F11C735973B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057F-4999-AFE2-F11C735973B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Synthèse!$C$8:$C$10</c:f>
              <c:numCache>
                <c:formatCode>0%</c:formatCode>
                <c:ptCount val="3"/>
                <c:pt idx="0">
                  <c:v>0.3</c:v>
                </c:pt>
                <c:pt idx="1">
                  <c:v>0.1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F-4999-AFE2-F11C735973B2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57F-4999-AFE2-F11C735973B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057F-4999-AFE2-F11C735973B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57F-4999-AFE2-F11C735973B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Synthèse!$C$8:$C$10</c:f>
              <c:numCache>
                <c:formatCode>0%</c:formatCode>
                <c:ptCount val="3"/>
                <c:pt idx="0">
                  <c:v>0.3</c:v>
                </c:pt>
                <c:pt idx="1">
                  <c:v>0.1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7F-4999-AFE2-F11C73597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Traces d'érosion</a:t>
            </a:r>
          </a:p>
        </c:rich>
      </c:tx>
      <c:layout>
        <c:manualLayout>
          <c:xMode val="edge"/>
          <c:yMode val="edge"/>
          <c:x val="0.36333168604970406"/>
          <c:y val="3.67892976588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5750681259565159"/>
          <c:y val="0.33148646746267563"/>
          <c:w val="0.28172195831270247"/>
          <c:h val="0.47633769694216416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F62-40DA-9A6B-DEF1A38163DA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62-40DA-9A6B-DEF1A38163D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CF62-40DA-9A6B-DEF1A38163D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Synthèse!$E$8:$E$10</c:f>
              <c:numCache>
                <c:formatCode>0%</c:formatCode>
                <c:ptCount val="3"/>
                <c:pt idx="0">
                  <c:v>0</c:v>
                </c:pt>
                <c:pt idx="1">
                  <c:v>0.7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62-40DA-9A6B-DEF1A3816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Position entrée de champs</a:t>
            </a:r>
          </a:p>
        </c:rich>
      </c:tx>
      <c:layout>
        <c:manualLayout>
          <c:xMode val="edge"/>
          <c:yMode val="edge"/>
          <c:x val="0.28500012578299916"/>
          <c:y val="3.67892976588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6040739410026473"/>
          <c:y val="0.37884167710020067"/>
          <c:w val="0.2693154153716264"/>
          <c:h val="0.37884167710020067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4B6-4F66-A440-9A95F2B800A2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4B6-4F66-A440-9A95F2B800A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4B6-4F66-A440-9A95F2B800A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Synthèse!$L$8:$L$10</c:f>
              <c:numCache>
                <c:formatCode>0%</c:formatCode>
                <c:ptCount val="3"/>
                <c:pt idx="0">
                  <c:v>0.7</c:v>
                </c:pt>
                <c:pt idx="1">
                  <c:v>0.05</c:v>
                </c:pt>
                <c:pt idx="2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B6-4F66-A440-9A95F2B800A2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4B6-4F66-A440-9A95F2B800A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74B6-4F66-A440-9A95F2B800A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4B6-4F66-A440-9A95F2B800A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Synthèse!$C$8:$C$10</c:f>
              <c:numCache>
                <c:formatCode>0%</c:formatCode>
                <c:ptCount val="3"/>
                <c:pt idx="0">
                  <c:v>0.3</c:v>
                </c:pt>
                <c:pt idx="1">
                  <c:v>0.1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B6-4F66-A440-9A95F2B80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Aléa érosion</a:t>
            </a:r>
          </a:p>
        </c:rich>
      </c:tx>
      <c:layout>
        <c:manualLayout>
          <c:xMode val="edge"/>
          <c:yMode val="edge"/>
          <c:x val="0.39500054505966309"/>
          <c:y val="3.67892976588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6221662701554053"/>
          <c:y val="0.37884167710020067"/>
          <c:w val="0.26772533301148649"/>
          <c:h val="0.37884167710020067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461-454F-B302-67D33ADFDFE2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61-454F-B302-67D33ADFDFE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61-454F-B302-67D33ADFDFE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Synthèse!$AG$8:$AG$10</c:f>
              <c:numCache>
                <c:formatCode>0%</c:formatCode>
                <c:ptCount val="3"/>
                <c:pt idx="0">
                  <c:v>0.05</c:v>
                </c:pt>
                <c:pt idx="1">
                  <c:v>0.3</c:v>
                </c:pt>
                <c:pt idx="2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61-454F-B302-67D33ADFDFE2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461-454F-B302-67D33ADFDFE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461-454F-B302-67D33ADFDFE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461-454F-B302-67D33ADFDFE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Synthèse!$C$8:$C$10</c:f>
              <c:numCache>
                <c:formatCode>0%</c:formatCode>
                <c:ptCount val="3"/>
                <c:pt idx="0">
                  <c:v>0.3</c:v>
                </c:pt>
                <c:pt idx="1">
                  <c:v>0.1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461-454F-B302-67D33ADFD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Aléa transfert</a:t>
            </a:r>
          </a:p>
        </c:rich>
      </c:tx>
      <c:layout>
        <c:manualLayout>
          <c:xMode val="edge"/>
          <c:yMode val="edge"/>
          <c:x val="0.39042865211468819"/>
          <c:y val="3.67892976588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588971343800673"/>
          <c:y val="0.33148646746267563"/>
          <c:w val="0.30466969577441005"/>
          <c:h val="0.47355209637525086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508-4C76-8C57-05B7BCB6AE92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508-4C76-8C57-05B7BCB6AE9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508-4C76-8C57-05B7BCB6AE9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Synthèse!$AK$8:$AK$10</c:f>
              <c:numCache>
                <c:formatCode>0%</c:formatCode>
                <c:ptCount val="3"/>
                <c:pt idx="0">
                  <c:v>0.25</c:v>
                </c:pt>
                <c:pt idx="1">
                  <c:v>0.15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08-4C76-8C57-05B7BCB6AE92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508-4C76-8C57-05B7BCB6AE9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D508-4C76-8C57-05B7BCB6AE9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508-4C76-8C57-05B7BCB6AE9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Synthèse!$C$8:$C$10</c:f>
              <c:numCache>
                <c:formatCode>0%</c:formatCode>
                <c:ptCount val="3"/>
                <c:pt idx="0">
                  <c:v>0.3</c:v>
                </c:pt>
                <c:pt idx="1">
                  <c:v>0.1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508-4C76-8C57-05B7BCB6A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8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Risque de contamination du cours d'eau</a:t>
            </a:r>
          </a:p>
        </c:rich>
      </c:tx>
      <c:layout>
        <c:manualLayout>
          <c:xMode val="edge"/>
          <c:yMode val="edge"/>
          <c:x val="0.17632266852719361"/>
          <c:y val="3.67892976588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768188811903267"/>
          <c:y val="0.33148646746267563"/>
          <c:w val="0.30466969577441005"/>
          <c:h val="0.47355209637525086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54C-450A-8794-0CAFA1B101FF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54C-450A-8794-0CAFA1B101F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654C-450A-8794-0CAFA1B101FF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Synthèse!$AN$8:$AN$10</c:f>
              <c:numCache>
                <c:formatCode>0%</c:formatCode>
                <c:ptCount val="3"/>
                <c:pt idx="0">
                  <c:v>0.15</c:v>
                </c:pt>
                <c:pt idx="1">
                  <c:v>0.15</c:v>
                </c:pt>
                <c:pt idx="2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4C-450A-8794-0CAFA1B101F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54C-450A-8794-0CAFA1B101F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654C-450A-8794-0CAFA1B101FF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54C-450A-8794-0CAFA1B101FF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Synthèse!$C$8:$C$10</c:f>
              <c:numCache>
                <c:formatCode>0%</c:formatCode>
                <c:ptCount val="3"/>
                <c:pt idx="0">
                  <c:v>0.3</c:v>
                </c:pt>
                <c:pt idx="1">
                  <c:v>0.1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54C-450A-8794-0CAFA1B10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Facies du sol</a:t>
            </a:r>
          </a:p>
        </c:rich>
      </c:tx>
      <c:layout>
        <c:manualLayout>
          <c:xMode val="edge"/>
          <c:yMode val="edge"/>
          <c:x val="0.32668322061402078"/>
          <c:y val="3.69127516778523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5902777818890719"/>
          <c:y val="0.32585373495159897"/>
          <c:w val="0.28033675831188654"/>
          <c:h val="0.48035335066140877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816-4C97-BD3F-F03A72F79841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816-4C97-BD3F-F03A72F7984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816-4C97-BD3F-F03A72F79841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Synthèse!$F$8:$F$10</c:f>
              <c:numCache>
                <c:formatCode>0%</c:formatCode>
                <c:ptCount val="3"/>
                <c:pt idx="0">
                  <c:v>0.75</c:v>
                </c:pt>
                <c:pt idx="1">
                  <c:v>0.25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16-4C97-BD3F-F03A72F79841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816-4C97-BD3F-F03A72F7984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5816-4C97-BD3F-F03A72F79841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816-4C97-BD3F-F03A72F79841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Synthèse!$A$8:$A$10</c:f>
              <c:strCache>
                <c:ptCount val="3"/>
                <c:pt idx="0">
                  <c:v>Part faible</c:v>
                </c:pt>
                <c:pt idx="1">
                  <c:v>Part moyenne</c:v>
                </c:pt>
                <c:pt idx="2">
                  <c:v>Part fort</c:v>
                </c:pt>
              </c:strCache>
            </c:strRef>
          </c:cat>
          <c:val>
            <c:numRef>
              <c:f>Synthèse!$C$8:$C$10</c:f>
              <c:numCache>
                <c:formatCode>0%</c:formatCode>
                <c:ptCount val="3"/>
                <c:pt idx="0">
                  <c:v>0.3</c:v>
                </c:pt>
                <c:pt idx="1">
                  <c:v>0.1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816-4C97-BD3F-F03A72F79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350520</xdr:colOff>
      <xdr:row>23</xdr:row>
      <xdr:rowOff>76200</xdr:rowOff>
    </xdr:from>
    <xdr:to>
      <xdr:col>15</xdr:col>
      <xdr:colOff>60960</xdr:colOff>
      <xdr:row>31</xdr:row>
      <xdr:rowOff>22860</xdr:rowOff>
    </xdr:to>
    <xdr:sp macro="" textlink="">
      <xdr:nvSpPr>
        <xdr:cNvPr id="3081" name="Text Box 9">
          <a:extLst>
            <a:ext uri="{FF2B5EF4-FFF2-40B4-BE49-F238E27FC236}">
              <a16:creationId xmlns:a16="http://schemas.microsoft.com/office/drawing/2014/main" id="{C50675CD-BA2E-BB13-4959-E106AAC912A9}"/>
            </a:ext>
          </a:extLst>
        </xdr:cNvPr>
        <xdr:cNvSpPr txBox="1">
          <a:spLocks noChangeArrowheads="1"/>
        </xdr:cNvSpPr>
      </xdr:nvSpPr>
      <xdr:spPr bwMode="auto">
        <a:xfrm>
          <a:off x="2362200" y="3055620"/>
          <a:ext cx="627126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59436" rIns="54864" bIns="0" anchor="t" upright="1"/>
        <a:lstStyle/>
        <a:p>
          <a:pPr algn="ctr" rtl="0">
            <a:defRPr sz="1000"/>
          </a:pPr>
          <a:r>
            <a:rPr lang="fr-FR" sz="1800" b="1" i="0" u="none" strike="noStrike" baseline="0">
              <a:solidFill>
                <a:srgbClr val="FFFFFF"/>
              </a:solidFill>
              <a:latin typeface="Open Sans"/>
              <a:ea typeface="Open Sans"/>
              <a:cs typeface="Open Sans"/>
            </a:rPr>
            <a:t>Attention</a:t>
          </a:r>
        </a:p>
        <a:p>
          <a:pPr algn="ctr" rtl="0">
            <a:defRPr sz="1000"/>
          </a:pPr>
          <a:r>
            <a:rPr lang="fr-FR" sz="1800" b="0" i="0" u="none" strike="noStrike" baseline="0">
              <a:solidFill>
                <a:srgbClr val="FFFFFF"/>
              </a:solidFill>
              <a:latin typeface="Open Sans"/>
              <a:ea typeface="Open Sans"/>
              <a:cs typeface="Open Sans"/>
            </a:rPr>
            <a:t>Il doit y avoir le même nombre de ligne dans les onglets "DonneesCollectees", "NotationParcelles" et "SIG".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22</xdr:row>
      <xdr:rowOff>144780</xdr:rowOff>
    </xdr:from>
    <xdr:to>
      <xdr:col>15</xdr:col>
      <xdr:colOff>784860</xdr:colOff>
      <xdr:row>28</xdr:row>
      <xdr:rowOff>91440</xdr:rowOff>
    </xdr:to>
    <xdr:sp macro="" textlink="">
      <xdr:nvSpPr>
        <xdr:cNvPr id="1974296" name="Text Box 24">
          <a:extLst>
            <a:ext uri="{FF2B5EF4-FFF2-40B4-BE49-F238E27FC236}">
              <a16:creationId xmlns:a16="http://schemas.microsoft.com/office/drawing/2014/main" id="{229E20A5-D9BC-9F94-7479-2D19F6312036}"/>
            </a:ext>
          </a:extLst>
        </xdr:cNvPr>
        <xdr:cNvSpPr txBox="1">
          <a:spLocks noChangeArrowheads="1"/>
        </xdr:cNvSpPr>
      </xdr:nvSpPr>
      <xdr:spPr bwMode="auto">
        <a:xfrm>
          <a:off x="3954780" y="4366260"/>
          <a:ext cx="6271260" cy="10439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59436" rIns="54864" bIns="0" anchor="t" upright="1"/>
        <a:lstStyle/>
        <a:p>
          <a:pPr algn="ctr" rtl="0">
            <a:defRPr sz="1000"/>
          </a:pPr>
          <a:r>
            <a:rPr lang="fr-FR" sz="1800" b="1" i="0" u="none" strike="noStrike" baseline="0">
              <a:solidFill>
                <a:srgbClr val="FFFFFF"/>
              </a:solidFill>
              <a:latin typeface="Open Sans"/>
              <a:ea typeface="Open Sans"/>
              <a:cs typeface="Open Sans"/>
            </a:rPr>
            <a:t>Attention</a:t>
          </a:r>
        </a:p>
        <a:p>
          <a:pPr algn="ctr" rtl="0">
            <a:defRPr sz="1000"/>
          </a:pPr>
          <a:r>
            <a:rPr lang="fr-FR" sz="1800" b="0" i="0" u="none" strike="noStrike" baseline="0">
              <a:solidFill>
                <a:srgbClr val="FFFFFF"/>
              </a:solidFill>
              <a:latin typeface="Open Sans"/>
              <a:ea typeface="Open Sans"/>
              <a:cs typeface="Open Sans"/>
            </a:rPr>
            <a:t>Il doit y avoir le même nombre de ligne dans les onglets "DonneesCollectees", "NotationParcelles" et "SIG".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14</xdr:row>
      <xdr:rowOff>0</xdr:rowOff>
    </xdr:from>
    <xdr:to>
      <xdr:col>6</xdr:col>
      <xdr:colOff>0</xdr:colOff>
      <xdr:row>28</xdr:row>
      <xdr:rowOff>175260</xdr:rowOff>
    </xdr:to>
    <xdr:graphicFrame macro="">
      <xdr:nvGraphicFramePr>
        <xdr:cNvPr id="12285248" name="Graphique 3">
          <a:extLst>
            <a:ext uri="{FF2B5EF4-FFF2-40B4-BE49-F238E27FC236}">
              <a16:creationId xmlns:a16="http://schemas.microsoft.com/office/drawing/2014/main" id="{B8E55DA7-A73D-869D-878E-0BE3CBFDB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281940</xdr:colOff>
      <xdr:row>30</xdr:row>
      <xdr:rowOff>7620</xdr:rowOff>
    </xdr:from>
    <xdr:to>
      <xdr:col>6</xdr:col>
      <xdr:colOff>0</xdr:colOff>
      <xdr:row>44</xdr:row>
      <xdr:rowOff>175260</xdr:rowOff>
    </xdr:to>
    <xdr:graphicFrame macro="">
      <xdr:nvGraphicFramePr>
        <xdr:cNvPr id="12285249" name="Graphique 4">
          <a:extLst>
            <a:ext uri="{FF2B5EF4-FFF2-40B4-BE49-F238E27FC236}">
              <a16:creationId xmlns:a16="http://schemas.microsoft.com/office/drawing/2014/main" id="{4DB81DC4-B839-97F1-DF1C-2046D14913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236220</xdr:colOff>
      <xdr:row>14</xdr:row>
      <xdr:rowOff>15240</xdr:rowOff>
    </xdr:from>
    <xdr:to>
      <xdr:col>13</xdr:col>
      <xdr:colOff>518160</xdr:colOff>
      <xdr:row>29</xdr:row>
      <xdr:rowOff>7620</xdr:rowOff>
    </xdr:to>
    <xdr:graphicFrame macro="">
      <xdr:nvGraphicFramePr>
        <xdr:cNvPr id="12285250" name="Graphique 5">
          <a:extLst>
            <a:ext uri="{FF2B5EF4-FFF2-40B4-BE49-F238E27FC236}">
              <a16:creationId xmlns:a16="http://schemas.microsoft.com/office/drawing/2014/main" id="{D53D24EC-19B1-D73B-AC77-3FE1E82411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129540</xdr:colOff>
      <xdr:row>14</xdr:row>
      <xdr:rowOff>15240</xdr:rowOff>
    </xdr:from>
    <xdr:to>
      <xdr:col>19</xdr:col>
      <xdr:colOff>472440</xdr:colOff>
      <xdr:row>29</xdr:row>
      <xdr:rowOff>7620</xdr:rowOff>
    </xdr:to>
    <xdr:graphicFrame macro="">
      <xdr:nvGraphicFramePr>
        <xdr:cNvPr id="12285251" name="Graphique 7">
          <a:extLst>
            <a:ext uri="{FF2B5EF4-FFF2-40B4-BE49-F238E27FC236}">
              <a16:creationId xmlns:a16="http://schemas.microsoft.com/office/drawing/2014/main" id="{43CBCDAD-504C-A26B-1B23-0B9AEDF8C3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152400</xdr:colOff>
      <xdr:row>30</xdr:row>
      <xdr:rowOff>0</xdr:rowOff>
    </xdr:from>
    <xdr:to>
      <xdr:col>19</xdr:col>
      <xdr:colOff>518160</xdr:colOff>
      <xdr:row>44</xdr:row>
      <xdr:rowOff>175260</xdr:rowOff>
    </xdr:to>
    <xdr:graphicFrame macro="">
      <xdr:nvGraphicFramePr>
        <xdr:cNvPr id="12285252" name="Graphique 8">
          <a:extLst>
            <a:ext uri="{FF2B5EF4-FFF2-40B4-BE49-F238E27FC236}">
              <a16:creationId xmlns:a16="http://schemas.microsoft.com/office/drawing/2014/main" id="{AF7B1016-6B1B-03F0-9517-EF8F7FD786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723900</xdr:colOff>
      <xdr:row>30</xdr:row>
      <xdr:rowOff>0</xdr:rowOff>
    </xdr:from>
    <xdr:to>
      <xdr:col>33</xdr:col>
      <xdr:colOff>175260</xdr:colOff>
      <xdr:row>44</xdr:row>
      <xdr:rowOff>175260</xdr:rowOff>
    </xdr:to>
    <xdr:graphicFrame macro="">
      <xdr:nvGraphicFramePr>
        <xdr:cNvPr id="12285253" name="Graphique 9">
          <a:extLst>
            <a:ext uri="{FF2B5EF4-FFF2-40B4-BE49-F238E27FC236}">
              <a16:creationId xmlns:a16="http://schemas.microsoft.com/office/drawing/2014/main" id="{0B033DE6-4834-421B-9326-9DB949128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701040</xdr:colOff>
      <xdr:row>14</xdr:row>
      <xdr:rowOff>15240</xdr:rowOff>
    </xdr:from>
    <xdr:to>
      <xdr:col>33</xdr:col>
      <xdr:colOff>152400</xdr:colOff>
      <xdr:row>29</xdr:row>
      <xdr:rowOff>7620</xdr:rowOff>
    </xdr:to>
    <xdr:graphicFrame macro="">
      <xdr:nvGraphicFramePr>
        <xdr:cNvPr id="12285254" name="Graphique 10">
          <a:extLst>
            <a:ext uri="{FF2B5EF4-FFF2-40B4-BE49-F238E27FC236}">
              <a16:creationId xmlns:a16="http://schemas.microsoft.com/office/drawing/2014/main" id="{FB753919-2AB3-45F6-E6CF-07D4BAB9F9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236220</xdr:colOff>
      <xdr:row>30</xdr:row>
      <xdr:rowOff>15240</xdr:rowOff>
    </xdr:from>
    <xdr:to>
      <xdr:col>13</xdr:col>
      <xdr:colOff>541020</xdr:colOff>
      <xdr:row>44</xdr:row>
      <xdr:rowOff>167640</xdr:rowOff>
    </xdr:to>
    <xdr:graphicFrame macro="">
      <xdr:nvGraphicFramePr>
        <xdr:cNvPr id="12285255" name="Graphique 4">
          <a:extLst>
            <a:ext uri="{FF2B5EF4-FFF2-40B4-BE49-F238E27FC236}">
              <a16:creationId xmlns:a16="http://schemas.microsoft.com/office/drawing/2014/main" id="{BA39256C-107B-E4B1-AE62-0951AA9D6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518160</xdr:colOff>
      <xdr:row>24</xdr:row>
      <xdr:rowOff>38100</xdr:rowOff>
    </xdr:from>
    <xdr:to>
      <xdr:col>20</xdr:col>
      <xdr:colOff>175260</xdr:colOff>
      <xdr:row>34</xdr:row>
      <xdr:rowOff>0</xdr:rowOff>
    </xdr:to>
    <xdr:sp macro="" textlink="">
      <xdr:nvSpPr>
        <xdr:cNvPr id="12285256" name="Text Box 1352">
          <a:extLst>
            <a:ext uri="{FF2B5EF4-FFF2-40B4-BE49-F238E27FC236}">
              <a16:creationId xmlns:a16="http://schemas.microsoft.com/office/drawing/2014/main" id="{7D34D2D1-A164-B6C9-0924-7FEF511CA537}"/>
            </a:ext>
          </a:extLst>
        </xdr:cNvPr>
        <xdr:cNvSpPr txBox="1">
          <a:spLocks noChangeArrowheads="1"/>
        </xdr:cNvSpPr>
      </xdr:nvSpPr>
      <xdr:spPr bwMode="auto">
        <a:xfrm>
          <a:off x="6385560" y="4427220"/>
          <a:ext cx="7589520" cy="1790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64008" rIns="54864" bIns="0" anchor="t" upright="1"/>
        <a:lstStyle/>
        <a:p>
          <a:pPr algn="ctr" rtl="0">
            <a:defRPr sz="1000"/>
          </a:pPr>
          <a:r>
            <a:rPr lang="fr-FR" sz="2000" b="1" i="0" u="none" strike="noStrike" baseline="0">
              <a:solidFill>
                <a:srgbClr val="FFFFFF"/>
              </a:solidFill>
              <a:latin typeface="Open Sans"/>
              <a:ea typeface="Open Sans"/>
              <a:cs typeface="Open Sans"/>
            </a:rPr>
            <a:t>Attention</a:t>
          </a:r>
        </a:p>
        <a:p>
          <a:pPr algn="ctr" rtl="0">
            <a:defRPr sz="1000"/>
          </a:pPr>
          <a:r>
            <a:rPr lang="fr-FR" sz="2000" b="0" i="0" u="none" strike="noStrike" baseline="0">
              <a:solidFill>
                <a:srgbClr val="FFFFFF"/>
              </a:solidFill>
              <a:latin typeface="Open Sans"/>
              <a:ea typeface="Open Sans"/>
              <a:cs typeface="Open Sans"/>
            </a:rPr>
            <a:t>Pour les cellules de B2 à AN5, pensez à modidier la valeur de la dernière ligne de la plage de données. C'est le numéro de la dernière ligne de données dans l'onglet "NotationParcelles".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8"/>
    <pageSetUpPr fitToPage="1"/>
  </sheetPr>
  <dimension ref="A1:V48"/>
  <sheetViews>
    <sheetView showGridLines="0" zoomScale="70" zoomScaleNormal="70" workbookViewId="0">
      <selection activeCell="AA4" sqref="AA4"/>
    </sheetView>
  </sheetViews>
  <sheetFormatPr baseColWidth="10" defaultRowHeight="14.4" x14ac:dyDescent="0.3"/>
  <cols>
    <col min="1" max="1" width="9.109375" customWidth="1"/>
    <col min="2" max="2" width="12.6640625" customWidth="1"/>
    <col min="3" max="3" width="7.5546875" customWidth="1"/>
    <col min="4" max="4" width="8" customWidth="1"/>
    <col min="5" max="5" width="8.5546875" customWidth="1"/>
    <col min="6" max="6" width="7.33203125" customWidth="1"/>
    <col min="7" max="7" width="8.109375" customWidth="1"/>
    <col min="8" max="8" width="9" customWidth="1"/>
    <col min="9" max="9" width="9.5546875" customWidth="1"/>
    <col min="10" max="10" width="6.88671875" customWidth="1"/>
    <col min="11" max="11" width="9" customWidth="1"/>
    <col min="12" max="12" width="9.6640625" customWidth="1"/>
    <col min="13" max="13" width="9.88671875" customWidth="1"/>
    <col min="14" max="14" width="8.109375" customWidth="1"/>
    <col min="15" max="15" width="10.33203125" customWidth="1"/>
    <col min="16" max="16" width="11.109375" customWidth="1"/>
    <col min="17" max="17" width="10.6640625" customWidth="1"/>
    <col min="18" max="18" width="10" customWidth="1"/>
    <col min="19" max="19" width="7.88671875" customWidth="1"/>
    <col min="20" max="20" width="8" customWidth="1"/>
    <col min="21" max="21" width="9.88671875" customWidth="1"/>
    <col min="22" max="22" width="11.109375" customWidth="1"/>
  </cols>
  <sheetData>
    <row r="1" spans="1:22" ht="26.25" customHeight="1" x14ac:dyDescent="0.3">
      <c r="A1" s="55" t="s">
        <v>66</v>
      </c>
      <c r="B1" s="100" t="s">
        <v>205</v>
      </c>
      <c r="C1" s="100"/>
      <c r="D1" s="100"/>
      <c r="E1" s="100"/>
      <c r="F1" s="102"/>
      <c r="G1" s="56" t="s">
        <v>67</v>
      </c>
      <c r="H1" s="100" t="s">
        <v>207</v>
      </c>
      <c r="I1" s="101"/>
      <c r="J1" s="98" t="s">
        <v>204</v>
      </c>
      <c r="K1" s="99"/>
      <c r="L1" s="100" t="s">
        <v>206</v>
      </c>
      <c r="M1" s="100"/>
      <c r="N1" s="100"/>
      <c r="O1" s="100"/>
      <c r="P1" s="100"/>
      <c r="Q1" s="102"/>
      <c r="R1" s="98" t="s">
        <v>208</v>
      </c>
      <c r="S1" s="99"/>
      <c r="T1" s="99"/>
      <c r="U1" s="100" t="s">
        <v>209</v>
      </c>
      <c r="V1" s="102"/>
    </row>
    <row r="2" spans="1:22" ht="15.75" customHeight="1" x14ac:dyDescent="0.3">
      <c r="A2" s="106" t="s">
        <v>75</v>
      </c>
      <c r="B2" s="106"/>
      <c r="C2" s="106"/>
      <c r="D2" s="106"/>
      <c r="E2" s="106"/>
      <c r="F2" s="106"/>
      <c r="G2" s="107"/>
      <c r="H2" s="107"/>
      <c r="I2" s="107"/>
      <c r="J2" s="106"/>
      <c r="K2" s="106"/>
      <c r="L2" s="106"/>
      <c r="M2" s="106"/>
      <c r="N2" s="106"/>
      <c r="O2" s="106"/>
      <c r="P2" s="103" t="s">
        <v>74</v>
      </c>
      <c r="Q2" s="104"/>
      <c r="R2" s="104"/>
      <c r="S2" s="104"/>
      <c r="T2" s="104"/>
      <c r="U2" s="105"/>
      <c r="V2" s="72" t="s">
        <v>76</v>
      </c>
    </row>
    <row r="3" spans="1:22" ht="65.25" customHeight="1" x14ac:dyDescent="0.3">
      <c r="A3" s="71" t="s">
        <v>202</v>
      </c>
      <c r="B3" s="71" t="s">
        <v>59</v>
      </c>
      <c r="C3" s="71" t="s">
        <v>1</v>
      </c>
      <c r="D3" s="71" t="s">
        <v>60</v>
      </c>
      <c r="E3" s="71" t="s">
        <v>250</v>
      </c>
      <c r="F3" s="71" t="s">
        <v>95</v>
      </c>
      <c r="G3" s="71" t="s">
        <v>92</v>
      </c>
      <c r="H3" s="71" t="s">
        <v>61</v>
      </c>
      <c r="I3" s="71" t="s">
        <v>63</v>
      </c>
      <c r="J3" s="71" t="s">
        <v>86</v>
      </c>
      <c r="K3" s="71" t="s">
        <v>133</v>
      </c>
      <c r="L3" s="71" t="s">
        <v>62</v>
      </c>
      <c r="M3" s="71" t="s">
        <v>64</v>
      </c>
      <c r="N3" s="71" t="s">
        <v>65</v>
      </c>
      <c r="O3" s="71" t="s">
        <v>180</v>
      </c>
      <c r="P3" s="28" t="s">
        <v>69</v>
      </c>
      <c r="Q3" s="28" t="s">
        <v>77</v>
      </c>
      <c r="R3" s="28" t="s">
        <v>181</v>
      </c>
      <c r="S3" s="28" t="s">
        <v>7</v>
      </c>
      <c r="T3" s="28" t="s">
        <v>123</v>
      </c>
      <c r="U3" s="28" t="s">
        <v>79</v>
      </c>
      <c r="V3" s="71" t="s">
        <v>158</v>
      </c>
    </row>
    <row r="4" spans="1:22" ht="12" customHeight="1" x14ac:dyDescent="0.3">
      <c r="A4" s="57" t="s">
        <v>16</v>
      </c>
      <c r="B4" s="57" t="s">
        <v>17</v>
      </c>
      <c r="C4" s="57" t="s">
        <v>18</v>
      </c>
      <c r="D4" s="57" t="s">
        <v>19</v>
      </c>
      <c r="E4" s="57" t="s">
        <v>198</v>
      </c>
      <c r="F4" s="57" t="s">
        <v>21</v>
      </c>
      <c r="G4" s="57" t="s">
        <v>88</v>
      </c>
      <c r="H4" s="57" t="s">
        <v>20</v>
      </c>
      <c r="I4" s="57" t="s">
        <v>24</v>
      </c>
      <c r="J4" s="57" t="s">
        <v>84</v>
      </c>
      <c r="K4" s="57" t="s">
        <v>132</v>
      </c>
      <c r="L4" s="57" t="s">
        <v>22</v>
      </c>
      <c r="M4" s="57" t="s">
        <v>25</v>
      </c>
      <c r="N4" s="57" t="s">
        <v>26</v>
      </c>
      <c r="O4" s="57" t="s">
        <v>27</v>
      </c>
      <c r="P4" s="57" t="s">
        <v>70</v>
      </c>
      <c r="Q4" s="57" t="s">
        <v>29</v>
      </c>
      <c r="R4" s="57" t="s">
        <v>78</v>
      </c>
      <c r="S4" s="57" t="s">
        <v>23</v>
      </c>
      <c r="T4" s="57" t="s">
        <v>157</v>
      </c>
      <c r="U4" s="57" t="s">
        <v>80</v>
      </c>
      <c r="V4" s="57" t="s">
        <v>28</v>
      </c>
    </row>
    <row r="5" spans="1:22" s="44" customFormat="1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3"/>
      <c r="Q5" s="43"/>
      <c r="R5" s="43"/>
      <c r="S5" s="43"/>
      <c r="T5" s="43"/>
      <c r="U5" s="43"/>
      <c r="V5" s="42"/>
    </row>
    <row r="6" spans="1:22" s="44" customFormat="1" x14ac:dyDescent="0.3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3"/>
      <c r="Q6" s="43"/>
      <c r="R6" s="43"/>
      <c r="S6" s="43"/>
      <c r="T6" s="43"/>
      <c r="U6" s="43"/>
      <c r="V6" s="42"/>
    </row>
    <row r="7" spans="1:22" s="44" customFormat="1" x14ac:dyDescent="0.3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</row>
    <row r="8" spans="1:22" s="44" customFormat="1" ht="15" customHeight="1" x14ac:dyDescent="0.3">
      <c r="A8" s="42"/>
      <c r="B8" s="45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3"/>
      <c r="Q8" s="43"/>
      <c r="R8" s="43"/>
      <c r="S8" s="43"/>
      <c r="T8" s="43"/>
      <c r="U8" s="43"/>
      <c r="V8" s="42"/>
    </row>
    <row r="9" spans="1:22" s="44" customFormat="1" x14ac:dyDescent="0.3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</row>
    <row r="10" spans="1:22" s="44" customFormat="1" x14ac:dyDescent="0.3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3"/>
      <c r="Q10" s="43"/>
      <c r="R10" s="43"/>
      <c r="S10" s="43"/>
      <c r="T10" s="43"/>
      <c r="U10" s="43"/>
      <c r="V10" s="42"/>
    </row>
    <row r="11" spans="1:22" s="44" customFormat="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</row>
    <row r="12" spans="1:22" s="44" customFormat="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2" s="44" customFormat="1" x14ac:dyDescent="0.3">
      <c r="A13" s="46"/>
      <c r="B13" s="46"/>
      <c r="C13" s="46"/>
      <c r="D13" s="46"/>
      <c r="E13" s="46"/>
      <c r="F13" s="42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</row>
    <row r="14" spans="1:22" s="44" customForma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</row>
    <row r="15" spans="1:22" s="44" customFormat="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44" customFormat="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s="44" customFormat="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44" customFormat="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44" customFormat="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44" customFormat="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s="44" customFormat="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s="44" customFormat="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s="44" customFormat="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</row>
    <row r="24" spans="1:22" s="44" customFormat="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 s="44" customFormat="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44" customFormat="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</row>
    <row r="27" spans="1:22" s="44" customFormat="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s="44" customFormat="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1:22" s="44" customFormat="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3"/>
      <c r="Q29" s="43"/>
      <c r="R29" s="43"/>
      <c r="S29" s="43"/>
      <c r="T29" s="43"/>
      <c r="U29" s="43"/>
      <c r="V29" s="42"/>
    </row>
    <row r="30" spans="1:22" s="44" customFormat="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1:22" s="44" customFormat="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22" s="44" customFormat="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</row>
    <row r="33" spans="1:22" s="44" customFormat="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3"/>
      <c r="Q33" s="43"/>
      <c r="R33" s="43"/>
      <c r="S33" s="43"/>
      <c r="T33" s="43"/>
      <c r="U33" s="43"/>
      <c r="V33" s="42"/>
    </row>
    <row r="34" spans="1:22" s="44" customFormat="1" x14ac:dyDescent="0.3">
      <c r="A34" s="43"/>
      <c r="B34" s="43"/>
      <c r="C34" s="43"/>
      <c r="D34" s="43"/>
      <c r="E34" s="43"/>
      <c r="F34" s="42"/>
      <c r="G34" s="43"/>
      <c r="H34" s="42"/>
      <c r="I34" s="42"/>
      <c r="J34" s="42"/>
      <c r="K34" s="43"/>
      <c r="L34" s="43"/>
      <c r="M34" s="43"/>
      <c r="N34" s="43"/>
      <c r="O34" s="42"/>
      <c r="P34" s="43"/>
      <c r="Q34" s="43"/>
      <c r="R34" s="43"/>
      <c r="S34" s="43"/>
      <c r="T34" s="43"/>
      <c r="U34" s="43"/>
      <c r="V34" s="43"/>
    </row>
    <row r="35" spans="1:22" s="44" customFormat="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3"/>
      <c r="Q35" s="43"/>
      <c r="R35" s="43"/>
      <c r="S35" s="43"/>
      <c r="T35" s="43"/>
      <c r="U35" s="43"/>
      <c r="V35" s="42"/>
    </row>
    <row r="36" spans="1:22" s="44" customFormat="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44" customFormat="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3"/>
      <c r="Q37" s="43"/>
      <c r="R37" s="43"/>
      <c r="S37" s="43"/>
      <c r="T37" s="43"/>
      <c r="U37" s="43"/>
      <c r="V37" s="42"/>
    </row>
    <row r="38" spans="1:22" s="44" customFormat="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3"/>
      <c r="Q38" s="43"/>
      <c r="R38" s="43"/>
      <c r="S38" s="43"/>
      <c r="T38" s="43"/>
      <c r="U38" s="43"/>
      <c r="V38" s="42"/>
    </row>
    <row r="39" spans="1:22" s="44" customFormat="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s="44" customFormat="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3"/>
      <c r="Q40" s="43"/>
      <c r="R40" s="43"/>
      <c r="S40" s="43"/>
      <c r="T40" s="43"/>
      <c r="U40" s="43"/>
      <c r="V40" s="42"/>
    </row>
    <row r="41" spans="1:22" s="44" customFormat="1" ht="15" thickBot="1" x14ac:dyDescent="0.35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3"/>
      <c r="Q41" s="43"/>
      <c r="R41" s="43"/>
      <c r="S41" s="43"/>
      <c r="T41" s="43"/>
      <c r="U41" s="43"/>
      <c r="V41" s="42"/>
    </row>
    <row r="42" spans="1:22" s="51" customFormat="1" ht="16.5" customHeight="1" x14ac:dyDescent="0.25">
      <c r="A42" s="92" t="s">
        <v>130</v>
      </c>
      <c r="B42" s="95" t="s">
        <v>203</v>
      </c>
      <c r="C42" s="58" t="s">
        <v>113</v>
      </c>
      <c r="D42" s="89" t="s">
        <v>254</v>
      </c>
      <c r="E42" s="60" t="s">
        <v>253</v>
      </c>
      <c r="F42" s="59" t="s">
        <v>91</v>
      </c>
      <c r="G42" s="59" t="s">
        <v>93</v>
      </c>
      <c r="H42" s="59" t="s">
        <v>168</v>
      </c>
      <c r="I42" s="60" t="s">
        <v>100</v>
      </c>
      <c r="J42" s="60" t="s">
        <v>103</v>
      </c>
      <c r="K42" s="60" t="s">
        <v>154</v>
      </c>
      <c r="L42" s="59" t="s">
        <v>91</v>
      </c>
      <c r="M42" s="60" t="s">
        <v>106</v>
      </c>
      <c r="N42" s="60" t="s">
        <v>111</v>
      </c>
      <c r="O42" s="60" t="s">
        <v>112</v>
      </c>
      <c r="P42" s="60" t="s">
        <v>113</v>
      </c>
      <c r="Q42" s="60" t="s">
        <v>118</v>
      </c>
      <c r="R42" s="60" t="s">
        <v>112</v>
      </c>
      <c r="S42" s="60" t="s">
        <v>152</v>
      </c>
      <c r="T42" s="60" t="s">
        <v>113</v>
      </c>
      <c r="U42" s="60" t="s">
        <v>256</v>
      </c>
      <c r="V42" s="61" t="s">
        <v>125</v>
      </c>
    </row>
    <row r="43" spans="1:22" s="51" customFormat="1" ht="16.5" customHeight="1" x14ac:dyDescent="0.25">
      <c r="A43" s="93"/>
      <c r="B43" s="96"/>
      <c r="C43" s="62" t="s">
        <v>119</v>
      </c>
      <c r="D43" s="90"/>
      <c r="E43" s="64" t="s">
        <v>251</v>
      </c>
      <c r="F43" s="63" t="s">
        <v>145</v>
      </c>
      <c r="G43" s="63" t="s">
        <v>94</v>
      </c>
      <c r="H43" s="63" t="s">
        <v>167</v>
      </c>
      <c r="I43" s="64" t="s">
        <v>101</v>
      </c>
      <c r="J43" s="64" t="s">
        <v>104</v>
      </c>
      <c r="K43" s="64" t="s">
        <v>155</v>
      </c>
      <c r="L43" s="63" t="s">
        <v>145</v>
      </c>
      <c r="M43" s="64" t="s">
        <v>107</v>
      </c>
      <c r="N43" s="64" t="s">
        <v>110</v>
      </c>
      <c r="O43" s="64" t="s">
        <v>146</v>
      </c>
      <c r="P43" s="64" t="s">
        <v>114</v>
      </c>
      <c r="Q43" s="64" t="s">
        <v>117</v>
      </c>
      <c r="R43" s="64" t="s">
        <v>146</v>
      </c>
      <c r="S43" s="64" t="s">
        <v>184</v>
      </c>
      <c r="T43" s="64" t="s">
        <v>128</v>
      </c>
      <c r="U43" s="64" t="s">
        <v>255</v>
      </c>
      <c r="V43" s="65" t="s">
        <v>126</v>
      </c>
    </row>
    <row r="44" spans="1:22" s="51" customFormat="1" ht="16.5" customHeight="1" x14ac:dyDescent="0.25">
      <c r="A44" s="93"/>
      <c r="B44" s="96"/>
      <c r="C44" s="62" t="s">
        <v>120</v>
      </c>
      <c r="D44" s="90"/>
      <c r="E44" s="63" t="s">
        <v>252</v>
      </c>
      <c r="F44" s="63"/>
      <c r="G44" s="63" t="s">
        <v>131</v>
      </c>
      <c r="H44" s="63" t="s">
        <v>166</v>
      </c>
      <c r="I44" s="63" t="s">
        <v>97</v>
      </c>
      <c r="J44" s="63" t="s">
        <v>105</v>
      </c>
      <c r="K44" s="63" t="s">
        <v>156</v>
      </c>
      <c r="L44" s="63"/>
      <c r="M44" s="64" t="s">
        <v>108</v>
      </c>
      <c r="N44" s="63" t="s">
        <v>109</v>
      </c>
      <c r="O44" s="63"/>
      <c r="P44" s="63" t="s">
        <v>115</v>
      </c>
      <c r="Q44" s="64" t="s">
        <v>109</v>
      </c>
      <c r="R44" s="63"/>
      <c r="S44" s="63" t="s">
        <v>185</v>
      </c>
      <c r="T44" s="63" t="s">
        <v>129</v>
      </c>
      <c r="U44" s="64" t="s">
        <v>122</v>
      </c>
      <c r="V44" s="66" t="s">
        <v>127</v>
      </c>
    </row>
    <row r="45" spans="1:22" s="51" customFormat="1" ht="16.5" customHeight="1" x14ac:dyDescent="0.25">
      <c r="A45" s="93"/>
      <c r="B45" s="96"/>
      <c r="C45" s="62" t="s">
        <v>121</v>
      </c>
      <c r="D45" s="90"/>
      <c r="E45" s="67"/>
      <c r="F45" s="63"/>
      <c r="G45" s="63"/>
      <c r="H45" s="63"/>
      <c r="I45" s="63" t="s">
        <v>98</v>
      </c>
      <c r="J45" s="63"/>
      <c r="K45" s="63"/>
      <c r="L45" s="63"/>
      <c r="M45" s="63"/>
      <c r="N45" s="63" t="s">
        <v>163</v>
      </c>
      <c r="O45" s="63"/>
      <c r="P45" s="63" t="s">
        <v>116</v>
      </c>
      <c r="Q45" s="63"/>
      <c r="R45" s="63"/>
      <c r="S45" s="63" t="s">
        <v>162</v>
      </c>
      <c r="T45" s="63"/>
      <c r="U45" s="63" t="s">
        <v>162</v>
      </c>
      <c r="V45" s="66"/>
    </row>
    <row r="46" spans="1:22" s="51" customFormat="1" ht="16.5" customHeight="1" x14ac:dyDescent="0.25">
      <c r="A46" s="93"/>
      <c r="B46" s="96"/>
      <c r="C46" s="67"/>
      <c r="D46" s="90"/>
      <c r="E46" s="67"/>
      <c r="F46" s="63"/>
      <c r="G46" s="63"/>
      <c r="H46" s="63"/>
      <c r="I46" s="63" t="s">
        <v>99</v>
      </c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6"/>
    </row>
    <row r="47" spans="1:22" s="51" customFormat="1" ht="16.5" customHeight="1" x14ac:dyDescent="0.25">
      <c r="A47" s="93"/>
      <c r="B47" s="96"/>
      <c r="C47" s="67"/>
      <c r="D47" s="90"/>
      <c r="E47" s="67"/>
      <c r="F47" s="63"/>
      <c r="G47" s="63"/>
      <c r="H47" s="63"/>
      <c r="I47" s="63" t="s">
        <v>102</v>
      </c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6"/>
    </row>
    <row r="48" spans="1:22" s="51" customFormat="1" ht="19.5" customHeight="1" thickBot="1" x14ac:dyDescent="0.3">
      <c r="A48" s="94"/>
      <c r="B48" s="97"/>
      <c r="C48" s="68"/>
      <c r="D48" s="91"/>
      <c r="E48" s="68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/>
    </row>
  </sheetData>
  <mergeCells count="11">
    <mergeCell ref="U1:V1"/>
    <mergeCell ref="J1:K1"/>
    <mergeCell ref="L1:Q1"/>
    <mergeCell ref="P2:U2"/>
    <mergeCell ref="A2:O2"/>
    <mergeCell ref="D42:D48"/>
    <mergeCell ref="A42:A48"/>
    <mergeCell ref="B42:B48"/>
    <mergeCell ref="R1:T1"/>
    <mergeCell ref="H1:I1"/>
    <mergeCell ref="B1:F1"/>
  </mergeCells>
  <phoneticPr fontId="0" type="noConversion"/>
  <pageMargins left="0.31496062992125984" right="0.31496062992125984" top="0.43307086614173229" bottom="0.47244094488188981" header="0.23622047244094491" footer="0.23622047244094491"/>
  <pageSetup paperSize="9" scale="68" orientation="landscape" horizontalDpi="1200" verticalDpi="1200" r:id="rId1"/>
  <headerFooter alignWithMargins="0">
    <oddHeader>&amp;L&amp;Z&amp;F &gt; &amp;A</oddHeader>
    <oddFooter>&amp;LImprimée le &amp;D&amp;R&amp;P sur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7"/>
  </sheetPr>
  <dimension ref="A1:V21"/>
  <sheetViews>
    <sheetView zoomScaleNormal="100" workbookViewId="0">
      <pane ySplit="1" topLeftCell="A2" activePane="bottomLeft" state="frozen"/>
      <selection pane="bottomLeft" activeCell="A7" sqref="A7:IV7"/>
    </sheetView>
  </sheetViews>
  <sheetFormatPr baseColWidth="10" defaultColWidth="11.44140625" defaultRowHeight="10.199999999999999" x14ac:dyDescent="0.2"/>
  <cols>
    <col min="1" max="1" width="4.44140625" style="47" customWidth="1"/>
    <col min="2" max="2" width="8.44140625" style="47" customWidth="1"/>
    <col min="3" max="3" width="8.33203125" style="47" customWidth="1"/>
    <col min="4" max="5" width="8.109375" style="47" customWidth="1"/>
    <col min="6" max="6" width="10.33203125" style="47" customWidth="1"/>
    <col min="7" max="7" width="7.88671875" style="47" customWidth="1"/>
    <col min="8" max="8" width="8.109375" style="47" customWidth="1"/>
    <col min="9" max="9" width="10.88671875" style="47" customWidth="1"/>
    <col min="10" max="10" width="6.109375" style="47" customWidth="1"/>
    <col min="11" max="12" width="8.44140625" style="47" customWidth="1"/>
    <col min="13" max="13" width="12.6640625" style="47" customWidth="1"/>
    <col min="14" max="14" width="8.6640625" style="47" customWidth="1"/>
    <col min="15" max="15" width="6" style="47" customWidth="1"/>
    <col min="16" max="16" width="8.5546875" style="47" customWidth="1"/>
    <col min="17" max="17" width="9.33203125" style="47" customWidth="1"/>
    <col min="18" max="18" width="9.5546875" style="47" customWidth="1"/>
    <col min="19" max="19" width="10" style="47" customWidth="1"/>
    <col min="20" max="20" width="8.88671875" style="47" customWidth="1"/>
    <col min="21" max="21" width="8.33203125" style="47" customWidth="1"/>
    <col min="22" max="22" width="11.6640625" style="47" customWidth="1"/>
    <col min="23" max="16384" width="11.44140625" style="48"/>
  </cols>
  <sheetData>
    <row r="1" spans="1:22" x14ac:dyDescent="0.2">
      <c r="A1" s="47" t="s">
        <v>16</v>
      </c>
      <c r="B1" s="47" t="s">
        <v>17</v>
      </c>
      <c r="C1" s="47" t="s">
        <v>18</v>
      </c>
      <c r="D1" s="47" t="s">
        <v>19</v>
      </c>
      <c r="E1" s="47" t="s">
        <v>198</v>
      </c>
      <c r="F1" s="47" t="s">
        <v>21</v>
      </c>
      <c r="G1" s="47" t="s">
        <v>88</v>
      </c>
      <c r="H1" s="47" t="s">
        <v>20</v>
      </c>
      <c r="I1" s="47" t="s">
        <v>24</v>
      </c>
      <c r="J1" s="47" t="s">
        <v>84</v>
      </c>
      <c r="K1" s="47" t="s">
        <v>132</v>
      </c>
      <c r="L1" s="47" t="s">
        <v>22</v>
      </c>
      <c r="M1" s="47" t="s">
        <v>25</v>
      </c>
      <c r="N1" s="47" t="s">
        <v>26</v>
      </c>
      <c r="O1" s="47" t="s">
        <v>27</v>
      </c>
      <c r="P1" s="47" t="s">
        <v>70</v>
      </c>
      <c r="Q1" s="47" t="s">
        <v>29</v>
      </c>
      <c r="R1" s="47" t="s">
        <v>78</v>
      </c>
      <c r="S1" s="47" t="s">
        <v>23</v>
      </c>
      <c r="T1" s="47" t="s">
        <v>124</v>
      </c>
      <c r="U1" s="47" t="s">
        <v>80</v>
      </c>
      <c r="V1" s="47" t="s">
        <v>28</v>
      </c>
    </row>
    <row r="2" spans="1:22" x14ac:dyDescent="0.2">
      <c r="A2" s="47">
        <v>11</v>
      </c>
      <c r="B2" s="47" t="s">
        <v>30</v>
      </c>
      <c r="C2" s="47">
        <v>3</v>
      </c>
      <c r="D2" s="47" t="s">
        <v>142</v>
      </c>
      <c r="E2" s="47">
        <v>1</v>
      </c>
      <c r="F2" s="47">
        <v>0</v>
      </c>
      <c r="G2" s="47">
        <v>1</v>
      </c>
      <c r="H2" s="47">
        <v>2</v>
      </c>
      <c r="I2" s="47">
        <v>2</v>
      </c>
      <c r="J2" s="47">
        <v>2</v>
      </c>
      <c r="K2" s="47">
        <v>2</v>
      </c>
      <c r="L2" s="47">
        <v>0</v>
      </c>
      <c r="M2" s="47">
        <v>3</v>
      </c>
      <c r="N2" s="47">
        <v>4</v>
      </c>
      <c r="O2" s="47">
        <v>1</v>
      </c>
      <c r="P2" s="47">
        <v>1</v>
      </c>
      <c r="Q2" s="47">
        <v>3</v>
      </c>
      <c r="R2" s="47">
        <v>0</v>
      </c>
      <c r="S2" s="47">
        <v>4</v>
      </c>
      <c r="T2" s="47">
        <v>1</v>
      </c>
      <c r="U2" s="47">
        <v>4</v>
      </c>
      <c r="V2" s="47">
        <v>2</v>
      </c>
    </row>
    <row r="3" spans="1:22" x14ac:dyDescent="0.2">
      <c r="A3" s="47">
        <v>10</v>
      </c>
      <c r="B3" s="47" t="s">
        <v>182</v>
      </c>
      <c r="C3" s="47">
        <v>1</v>
      </c>
      <c r="D3" s="47" t="s">
        <v>143</v>
      </c>
      <c r="E3" s="47">
        <v>3</v>
      </c>
      <c r="F3" s="47">
        <v>0</v>
      </c>
      <c r="G3" s="47">
        <v>1</v>
      </c>
      <c r="H3" s="47">
        <v>3</v>
      </c>
      <c r="I3" s="47">
        <v>3</v>
      </c>
      <c r="J3" s="47">
        <v>1</v>
      </c>
      <c r="K3" s="47">
        <v>1</v>
      </c>
      <c r="L3" s="47">
        <v>0</v>
      </c>
      <c r="M3" s="47">
        <v>3</v>
      </c>
      <c r="N3" s="47">
        <v>2</v>
      </c>
      <c r="O3" s="47">
        <v>1</v>
      </c>
      <c r="P3" s="47">
        <v>1</v>
      </c>
      <c r="Q3" s="47">
        <v>3</v>
      </c>
      <c r="R3" s="47">
        <v>0</v>
      </c>
      <c r="S3" s="47">
        <v>4</v>
      </c>
      <c r="T3" s="47">
        <v>1</v>
      </c>
      <c r="U3" s="47">
        <v>4</v>
      </c>
      <c r="V3" s="47">
        <v>3</v>
      </c>
    </row>
    <row r="4" spans="1:22" x14ac:dyDescent="0.2">
      <c r="A4" s="47">
        <v>12</v>
      </c>
      <c r="B4" s="47" t="s">
        <v>30</v>
      </c>
      <c r="C4" s="47">
        <v>4</v>
      </c>
      <c r="D4" s="47" t="s">
        <v>140</v>
      </c>
      <c r="E4" s="47">
        <v>2</v>
      </c>
      <c r="F4" s="47">
        <v>1</v>
      </c>
      <c r="G4" s="47">
        <v>1</v>
      </c>
      <c r="H4" s="47">
        <v>3</v>
      </c>
      <c r="I4" s="47">
        <v>3</v>
      </c>
      <c r="J4" s="47">
        <v>2</v>
      </c>
      <c r="K4" s="47">
        <v>3</v>
      </c>
      <c r="L4" s="47">
        <v>1</v>
      </c>
      <c r="M4" s="47">
        <v>3</v>
      </c>
      <c r="N4" s="47">
        <v>3</v>
      </c>
      <c r="O4" s="47">
        <v>0</v>
      </c>
      <c r="P4" s="47">
        <v>2</v>
      </c>
      <c r="Q4" s="47">
        <v>1</v>
      </c>
      <c r="R4" s="47">
        <v>0</v>
      </c>
      <c r="S4" s="47">
        <v>3</v>
      </c>
      <c r="T4" s="47">
        <v>1</v>
      </c>
      <c r="U4" s="47">
        <v>1</v>
      </c>
      <c r="V4" s="47">
        <v>3</v>
      </c>
    </row>
    <row r="5" spans="1:22" x14ac:dyDescent="0.2">
      <c r="A5" s="47">
        <v>9</v>
      </c>
      <c r="B5" s="47" t="s">
        <v>30</v>
      </c>
      <c r="C5" s="47">
        <v>4</v>
      </c>
      <c r="D5" s="47" t="s">
        <v>135</v>
      </c>
      <c r="E5" s="47">
        <v>3</v>
      </c>
      <c r="F5" s="47">
        <v>0</v>
      </c>
      <c r="G5" s="47">
        <v>2</v>
      </c>
      <c r="H5" s="47">
        <v>3</v>
      </c>
      <c r="I5" s="47">
        <v>3</v>
      </c>
      <c r="J5" s="47">
        <v>2</v>
      </c>
      <c r="K5" s="47">
        <v>3</v>
      </c>
      <c r="L5" s="54">
        <v>1</v>
      </c>
      <c r="M5" s="47">
        <v>3</v>
      </c>
      <c r="N5" s="47">
        <v>4</v>
      </c>
      <c r="O5" s="47">
        <v>0</v>
      </c>
      <c r="P5" s="47">
        <v>1</v>
      </c>
      <c r="Q5" s="47">
        <v>3</v>
      </c>
      <c r="R5" s="47">
        <v>0</v>
      </c>
      <c r="S5" s="47">
        <v>4</v>
      </c>
      <c r="T5" s="47">
        <v>1</v>
      </c>
      <c r="U5" s="47">
        <v>4</v>
      </c>
      <c r="V5" s="47">
        <v>3</v>
      </c>
    </row>
    <row r="6" spans="1:22" x14ac:dyDescent="0.2">
      <c r="A6" s="47">
        <v>3</v>
      </c>
      <c r="B6" s="47" t="s">
        <v>191</v>
      </c>
      <c r="C6" s="47">
        <v>1</v>
      </c>
      <c r="D6" s="47" t="s">
        <v>136</v>
      </c>
      <c r="E6" s="47">
        <v>1</v>
      </c>
      <c r="F6" s="47">
        <v>0</v>
      </c>
      <c r="G6" s="47">
        <v>1</v>
      </c>
      <c r="H6" s="47">
        <v>2</v>
      </c>
      <c r="I6" s="47">
        <v>3</v>
      </c>
      <c r="J6" s="47">
        <v>2</v>
      </c>
      <c r="K6" s="47">
        <v>3</v>
      </c>
      <c r="L6" s="47">
        <v>0</v>
      </c>
      <c r="M6" s="47">
        <v>3</v>
      </c>
      <c r="N6" s="47">
        <v>3</v>
      </c>
      <c r="O6" s="47">
        <v>0</v>
      </c>
      <c r="P6" s="47">
        <v>2</v>
      </c>
      <c r="Q6" s="47">
        <v>2</v>
      </c>
      <c r="R6" s="47">
        <v>0</v>
      </c>
      <c r="S6" s="47">
        <v>2</v>
      </c>
      <c r="T6" s="47">
        <v>1</v>
      </c>
      <c r="U6" s="47">
        <v>1</v>
      </c>
      <c r="V6" s="47">
        <v>3</v>
      </c>
    </row>
    <row r="7" spans="1:22" x14ac:dyDescent="0.2">
      <c r="A7" s="47">
        <v>4</v>
      </c>
      <c r="B7" s="47" t="s">
        <v>14</v>
      </c>
      <c r="C7" s="47">
        <v>1</v>
      </c>
      <c r="D7" s="47" t="s">
        <v>136</v>
      </c>
      <c r="E7" s="47">
        <v>1</v>
      </c>
      <c r="F7" s="47">
        <v>0</v>
      </c>
      <c r="G7" s="47">
        <v>1</v>
      </c>
      <c r="H7" s="47">
        <v>2</v>
      </c>
      <c r="I7" s="47">
        <v>4</v>
      </c>
      <c r="J7" s="47">
        <v>1</v>
      </c>
      <c r="K7" s="47">
        <v>2</v>
      </c>
      <c r="L7" s="47">
        <v>0</v>
      </c>
      <c r="M7" s="47">
        <v>3</v>
      </c>
      <c r="N7" s="47">
        <v>4</v>
      </c>
      <c r="O7" s="47">
        <v>0</v>
      </c>
      <c r="P7" s="47">
        <v>1</v>
      </c>
      <c r="Q7" s="47">
        <v>3</v>
      </c>
      <c r="R7" s="47">
        <v>0</v>
      </c>
      <c r="S7" s="47">
        <v>4</v>
      </c>
      <c r="T7" s="47">
        <v>1</v>
      </c>
      <c r="U7" s="47">
        <v>4</v>
      </c>
      <c r="V7" s="47">
        <v>1</v>
      </c>
    </row>
    <row r="8" spans="1:22" x14ac:dyDescent="0.2">
      <c r="A8" s="47">
        <v>7</v>
      </c>
      <c r="B8" s="47" t="s">
        <v>14</v>
      </c>
      <c r="C8" s="47">
        <v>1</v>
      </c>
      <c r="D8" s="47" t="s">
        <v>139</v>
      </c>
      <c r="E8" s="47">
        <v>3</v>
      </c>
      <c r="F8" s="47">
        <v>0</v>
      </c>
      <c r="G8" s="47">
        <v>1</v>
      </c>
      <c r="H8" s="47">
        <v>3</v>
      </c>
      <c r="I8" s="47">
        <v>3</v>
      </c>
      <c r="J8" s="47">
        <v>2</v>
      </c>
      <c r="K8" s="47">
        <v>2</v>
      </c>
      <c r="L8" s="47">
        <v>0</v>
      </c>
      <c r="M8" s="47">
        <v>2</v>
      </c>
      <c r="N8" s="47">
        <v>3</v>
      </c>
      <c r="O8" s="47">
        <v>0</v>
      </c>
      <c r="P8" s="47">
        <v>4</v>
      </c>
      <c r="Q8" s="47">
        <v>1</v>
      </c>
      <c r="R8" s="47">
        <v>0</v>
      </c>
      <c r="S8" s="47">
        <v>2</v>
      </c>
      <c r="T8" s="47">
        <v>1</v>
      </c>
      <c r="U8" s="47">
        <v>2</v>
      </c>
      <c r="V8" s="47">
        <v>3</v>
      </c>
    </row>
    <row r="9" spans="1:22" x14ac:dyDescent="0.2">
      <c r="A9" s="47">
        <v>6</v>
      </c>
      <c r="B9" s="47" t="s">
        <v>10</v>
      </c>
      <c r="C9" s="47">
        <v>4</v>
      </c>
      <c r="D9" s="47" t="s">
        <v>139</v>
      </c>
      <c r="E9" s="47">
        <v>1</v>
      </c>
      <c r="F9" s="47">
        <v>0</v>
      </c>
      <c r="G9" s="47">
        <v>1</v>
      </c>
      <c r="H9" s="47">
        <v>2</v>
      </c>
      <c r="I9" s="47">
        <v>6</v>
      </c>
      <c r="J9" s="47">
        <v>2</v>
      </c>
      <c r="K9" s="47">
        <v>2</v>
      </c>
      <c r="L9" s="47">
        <v>0</v>
      </c>
      <c r="M9" s="47">
        <v>1</v>
      </c>
      <c r="N9" s="47">
        <v>1</v>
      </c>
      <c r="O9" s="47">
        <v>1</v>
      </c>
      <c r="P9" s="47">
        <v>4</v>
      </c>
      <c r="Q9" s="47">
        <v>1</v>
      </c>
      <c r="R9" s="47">
        <v>0</v>
      </c>
      <c r="S9" s="47">
        <v>2</v>
      </c>
      <c r="T9" s="47">
        <v>1</v>
      </c>
      <c r="U9" s="47">
        <v>2</v>
      </c>
      <c r="V9" s="47">
        <v>2</v>
      </c>
    </row>
    <row r="10" spans="1:22" x14ac:dyDescent="0.2">
      <c r="A10" s="47">
        <v>2</v>
      </c>
      <c r="B10" s="47" t="s">
        <v>182</v>
      </c>
      <c r="C10" s="47">
        <v>1</v>
      </c>
      <c r="D10" s="47" t="s">
        <v>135</v>
      </c>
      <c r="E10" s="47">
        <v>2</v>
      </c>
      <c r="F10" s="47">
        <v>0</v>
      </c>
      <c r="G10" s="47">
        <v>1</v>
      </c>
      <c r="H10" s="47">
        <v>2</v>
      </c>
      <c r="I10" s="47">
        <v>6</v>
      </c>
      <c r="J10" s="47">
        <v>2</v>
      </c>
      <c r="K10" s="47">
        <v>2</v>
      </c>
      <c r="L10" s="47">
        <v>0</v>
      </c>
      <c r="M10" s="47">
        <v>1</v>
      </c>
      <c r="N10" s="47">
        <v>1</v>
      </c>
      <c r="O10" s="47">
        <v>1</v>
      </c>
      <c r="P10" s="47">
        <v>4</v>
      </c>
      <c r="Q10" s="47">
        <v>1</v>
      </c>
      <c r="R10" s="47">
        <v>0</v>
      </c>
      <c r="S10" s="47">
        <v>2</v>
      </c>
      <c r="T10" s="47">
        <v>1</v>
      </c>
      <c r="U10" s="47">
        <v>1</v>
      </c>
      <c r="V10" s="47">
        <v>2</v>
      </c>
    </row>
    <row r="11" spans="1:22" x14ac:dyDescent="0.2">
      <c r="A11" s="47">
        <v>1</v>
      </c>
      <c r="B11" s="47" t="s">
        <v>14</v>
      </c>
      <c r="C11" s="47">
        <v>1</v>
      </c>
      <c r="D11" s="47" t="s">
        <v>143</v>
      </c>
      <c r="E11" s="47">
        <v>1</v>
      </c>
      <c r="F11" s="47">
        <v>0</v>
      </c>
      <c r="G11" s="47">
        <v>1</v>
      </c>
      <c r="H11" s="47">
        <v>1</v>
      </c>
      <c r="I11" s="47">
        <v>6</v>
      </c>
      <c r="J11" s="47">
        <v>1</v>
      </c>
      <c r="K11" s="47">
        <v>2</v>
      </c>
      <c r="L11" s="47">
        <v>0</v>
      </c>
      <c r="M11" s="47">
        <v>3</v>
      </c>
      <c r="N11" s="47">
        <v>1</v>
      </c>
      <c r="O11" s="47">
        <v>1</v>
      </c>
      <c r="P11" s="47">
        <v>4</v>
      </c>
      <c r="Q11" s="47">
        <v>1</v>
      </c>
      <c r="R11" s="47">
        <v>0</v>
      </c>
      <c r="S11" s="47">
        <v>3</v>
      </c>
      <c r="T11" s="47">
        <v>1</v>
      </c>
      <c r="U11" s="47">
        <v>2</v>
      </c>
      <c r="V11" s="47">
        <v>2</v>
      </c>
    </row>
    <row r="12" spans="1:22" x14ac:dyDescent="0.2">
      <c r="A12" s="47">
        <v>5</v>
      </c>
      <c r="B12" s="47" t="s">
        <v>191</v>
      </c>
      <c r="C12" s="47">
        <v>3</v>
      </c>
      <c r="D12" s="47" t="s">
        <v>141</v>
      </c>
      <c r="E12" s="47">
        <v>1</v>
      </c>
      <c r="F12" s="47">
        <v>0</v>
      </c>
      <c r="G12" s="47">
        <v>2</v>
      </c>
      <c r="H12" s="47">
        <v>2</v>
      </c>
      <c r="I12" s="47">
        <v>1</v>
      </c>
      <c r="J12" s="47">
        <v>2</v>
      </c>
      <c r="K12" s="47">
        <v>2</v>
      </c>
      <c r="L12" s="47">
        <v>0</v>
      </c>
      <c r="M12" s="47">
        <v>3</v>
      </c>
      <c r="N12" s="47">
        <v>3</v>
      </c>
      <c r="O12" s="47">
        <v>0</v>
      </c>
      <c r="P12" s="47">
        <v>4</v>
      </c>
      <c r="Q12" s="47">
        <v>1</v>
      </c>
      <c r="R12" s="47">
        <v>0</v>
      </c>
      <c r="S12" s="47">
        <v>2</v>
      </c>
      <c r="T12" s="47">
        <v>2</v>
      </c>
      <c r="U12" s="47">
        <v>2</v>
      </c>
      <c r="V12" s="47">
        <v>2</v>
      </c>
    </row>
    <row r="13" spans="1:22" x14ac:dyDescent="0.2">
      <c r="A13" s="47">
        <v>14</v>
      </c>
      <c r="B13" s="47" t="s">
        <v>192</v>
      </c>
      <c r="C13" s="47">
        <v>4</v>
      </c>
      <c r="D13" s="47" t="s">
        <v>141</v>
      </c>
      <c r="E13" s="47">
        <v>1</v>
      </c>
      <c r="F13" s="47">
        <v>0</v>
      </c>
      <c r="G13" s="47">
        <v>2</v>
      </c>
      <c r="H13" s="47">
        <v>3</v>
      </c>
      <c r="I13" s="47">
        <v>3</v>
      </c>
      <c r="J13" s="47">
        <v>3</v>
      </c>
      <c r="K13" s="47">
        <v>3</v>
      </c>
      <c r="L13" s="47">
        <v>1</v>
      </c>
      <c r="M13" s="47">
        <v>3</v>
      </c>
      <c r="N13" s="47">
        <v>3</v>
      </c>
      <c r="O13" s="47">
        <v>0</v>
      </c>
      <c r="P13" s="47">
        <v>1</v>
      </c>
      <c r="Q13" s="47">
        <v>3</v>
      </c>
      <c r="R13" s="47">
        <v>0</v>
      </c>
      <c r="S13" s="47">
        <v>4</v>
      </c>
      <c r="T13" s="47">
        <v>1</v>
      </c>
      <c r="U13" s="47">
        <v>4</v>
      </c>
      <c r="V13" s="47">
        <v>3</v>
      </c>
    </row>
    <row r="14" spans="1:22" x14ac:dyDescent="0.2">
      <c r="A14" s="47">
        <v>16</v>
      </c>
      <c r="B14" s="47" t="s">
        <v>10</v>
      </c>
      <c r="C14" s="47">
        <v>4</v>
      </c>
      <c r="D14" s="47" t="s">
        <v>135</v>
      </c>
      <c r="E14" s="47">
        <v>1</v>
      </c>
      <c r="F14" s="47">
        <v>0</v>
      </c>
      <c r="G14" s="47">
        <v>2</v>
      </c>
      <c r="H14" s="47">
        <v>3</v>
      </c>
      <c r="I14" s="47">
        <v>3</v>
      </c>
      <c r="J14" s="47">
        <v>2</v>
      </c>
      <c r="K14" s="47">
        <v>3</v>
      </c>
      <c r="L14" s="47">
        <v>1</v>
      </c>
      <c r="M14" s="47">
        <v>3</v>
      </c>
      <c r="N14" s="47">
        <v>3</v>
      </c>
      <c r="O14" s="47">
        <v>0</v>
      </c>
      <c r="P14" s="47">
        <v>1</v>
      </c>
      <c r="Q14" s="47">
        <v>3</v>
      </c>
      <c r="R14" s="47">
        <v>0</v>
      </c>
      <c r="S14" s="47">
        <v>4</v>
      </c>
      <c r="T14" s="47">
        <v>1</v>
      </c>
      <c r="U14" s="47">
        <v>4</v>
      </c>
      <c r="V14" s="47">
        <v>3</v>
      </c>
    </row>
    <row r="15" spans="1:22" x14ac:dyDescent="0.2">
      <c r="A15" s="47">
        <v>18</v>
      </c>
      <c r="B15" s="47" t="s">
        <v>30</v>
      </c>
      <c r="C15" s="47">
        <v>4</v>
      </c>
      <c r="D15" s="47" t="s">
        <v>135</v>
      </c>
      <c r="E15" s="47">
        <v>1</v>
      </c>
      <c r="F15" s="47">
        <v>1</v>
      </c>
      <c r="G15" s="47">
        <v>1</v>
      </c>
      <c r="H15" s="47">
        <v>3</v>
      </c>
      <c r="I15" s="47">
        <v>3</v>
      </c>
      <c r="J15" s="47">
        <v>2</v>
      </c>
      <c r="K15" s="47">
        <v>3</v>
      </c>
      <c r="L15" s="47">
        <v>1</v>
      </c>
      <c r="M15" s="47">
        <v>3</v>
      </c>
      <c r="N15" s="47">
        <v>3</v>
      </c>
      <c r="O15" s="47">
        <v>0</v>
      </c>
      <c r="P15" s="47">
        <v>3</v>
      </c>
      <c r="Q15" s="47">
        <v>1</v>
      </c>
      <c r="R15" s="47">
        <v>0</v>
      </c>
      <c r="S15" s="47">
        <v>3</v>
      </c>
      <c r="T15" s="47">
        <v>1</v>
      </c>
      <c r="U15" s="47">
        <v>1</v>
      </c>
      <c r="V15" s="47">
        <v>3</v>
      </c>
    </row>
    <row r="16" spans="1:22" x14ac:dyDescent="0.2">
      <c r="A16" s="47">
        <v>15</v>
      </c>
      <c r="B16" s="47" t="s">
        <v>30</v>
      </c>
      <c r="C16" s="47">
        <v>4</v>
      </c>
      <c r="D16" s="47" t="s">
        <v>142</v>
      </c>
      <c r="E16" s="47">
        <v>1</v>
      </c>
      <c r="F16" s="47">
        <v>1</v>
      </c>
      <c r="G16" s="47">
        <v>2</v>
      </c>
      <c r="H16" s="47">
        <v>3</v>
      </c>
      <c r="I16" s="47">
        <v>3</v>
      </c>
      <c r="J16" s="47">
        <v>2</v>
      </c>
      <c r="K16" s="47">
        <v>2</v>
      </c>
      <c r="L16" s="47">
        <v>1</v>
      </c>
      <c r="M16" s="47">
        <v>3</v>
      </c>
      <c r="N16" s="47">
        <v>3</v>
      </c>
      <c r="O16" s="47">
        <v>0</v>
      </c>
      <c r="P16" s="47">
        <v>3</v>
      </c>
      <c r="Q16" s="47">
        <v>2</v>
      </c>
      <c r="R16" s="47">
        <v>0</v>
      </c>
      <c r="S16" s="47">
        <v>2</v>
      </c>
      <c r="T16" s="47">
        <v>2</v>
      </c>
      <c r="U16" s="47">
        <v>3</v>
      </c>
      <c r="V16" s="47">
        <v>3</v>
      </c>
    </row>
    <row r="17" spans="1:22" x14ac:dyDescent="0.2">
      <c r="A17" s="47">
        <v>13</v>
      </c>
      <c r="B17" s="47" t="s">
        <v>153</v>
      </c>
      <c r="C17" s="47">
        <v>4</v>
      </c>
      <c r="D17" s="47" t="s">
        <v>139</v>
      </c>
      <c r="E17" s="47">
        <v>1</v>
      </c>
      <c r="F17" s="47">
        <v>0</v>
      </c>
      <c r="G17" s="47">
        <v>1</v>
      </c>
      <c r="H17" s="47">
        <v>3</v>
      </c>
      <c r="I17" s="47">
        <v>3</v>
      </c>
      <c r="J17" s="47">
        <v>2</v>
      </c>
      <c r="K17" s="47">
        <v>2</v>
      </c>
      <c r="L17" s="47">
        <v>1</v>
      </c>
      <c r="M17" s="47">
        <v>3</v>
      </c>
      <c r="N17" s="47">
        <v>3</v>
      </c>
      <c r="O17" s="47">
        <v>0</v>
      </c>
      <c r="P17" s="47">
        <v>1</v>
      </c>
      <c r="Q17" s="47">
        <v>3</v>
      </c>
      <c r="R17" s="47">
        <v>0</v>
      </c>
      <c r="S17" s="47">
        <v>4</v>
      </c>
      <c r="T17" s="47">
        <v>1</v>
      </c>
      <c r="U17" s="47">
        <v>4</v>
      </c>
      <c r="V17" s="47">
        <v>3</v>
      </c>
    </row>
    <row r="18" spans="1:22" x14ac:dyDescent="0.2">
      <c r="A18" s="47">
        <v>17</v>
      </c>
      <c r="B18" s="47" t="s">
        <v>30</v>
      </c>
      <c r="C18" s="47">
        <v>4</v>
      </c>
      <c r="D18" s="47" t="s">
        <v>137</v>
      </c>
      <c r="E18" s="47">
        <v>2</v>
      </c>
      <c r="F18" s="47">
        <v>1</v>
      </c>
      <c r="G18" s="47">
        <v>1</v>
      </c>
      <c r="H18" s="47">
        <v>3</v>
      </c>
      <c r="I18" s="47">
        <v>3</v>
      </c>
      <c r="J18" s="47">
        <v>2</v>
      </c>
      <c r="K18" s="47">
        <v>2</v>
      </c>
      <c r="L18" s="47">
        <v>0</v>
      </c>
      <c r="M18" s="47">
        <v>3</v>
      </c>
      <c r="N18" s="47">
        <v>3</v>
      </c>
      <c r="O18" s="47">
        <v>0</v>
      </c>
      <c r="P18" s="47">
        <v>1</v>
      </c>
      <c r="Q18" s="47">
        <v>3</v>
      </c>
      <c r="R18" s="47">
        <v>0</v>
      </c>
      <c r="S18" s="47">
        <v>4</v>
      </c>
      <c r="T18" s="47">
        <v>1</v>
      </c>
      <c r="U18" s="47">
        <v>4</v>
      </c>
      <c r="V18" s="47">
        <v>3</v>
      </c>
    </row>
    <row r="19" spans="1:22" x14ac:dyDescent="0.2">
      <c r="A19" s="47">
        <v>21</v>
      </c>
      <c r="B19" s="47" t="s">
        <v>30</v>
      </c>
      <c r="C19" s="47">
        <v>4</v>
      </c>
      <c r="D19" s="47" t="s">
        <v>136</v>
      </c>
      <c r="E19" s="47">
        <v>1</v>
      </c>
      <c r="F19" s="47">
        <v>0</v>
      </c>
      <c r="G19" s="47">
        <v>1</v>
      </c>
      <c r="H19" s="47">
        <v>3</v>
      </c>
      <c r="I19" s="47">
        <v>3</v>
      </c>
      <c r="J19" s="47">
        <v>2</v>
      </c>
      <c r="K19" s="47">
        <v>2</v>
      </c>
      <c r="L19" s="47">
        <v>0</v>
      </c>
      <c r="M19" s="47">
        <v>1</v>
      </c>
      <c r="N19" s="47">
        <v>3</v>
      </c>
      <c r="O19" s="47">
        <v>0</v>
      </c>
      <c r="P19" s="47">
        <v>1</v>
      </c>
      <c r="Q19" s="47">
        <v>3</v>
      </c>
      <c r="R19" s="47">
        <v>0</v>
      </c>
      <c r="S19" s="47">
        <v>4</v>
      </c>
      <c r="T19" s="47">
        <v>1</v>
      </c>
      <c r="U19" s="47">
        <v>4</v>
      </c>
      <c r="V19" s="47">
        <v>3</v>
      </c>
    </row>
    <row r="20" spans="1:22" x14ac:dyDescent="0.2">
      <c r="A20" s="47">
        <v>22</v>
      </c>
      <c r="B20" s="47" t="s">
        <v>30</v>
      </c>
      <c r="C20" s="47">
        <v>4</v>
      </c>
      <c r="D20" s="47" t="s">
        <v>143</v>
      </c>
      <c r="E20" s="47">
        <v>1</v>
      </c>
      <c r="F20" s="47">
        <v>1</v>
      </c>
      <c r="G20" s="47">
        <v>1</v>
      </c>
      <c r="H20" s="47">
        <v>3</v>
      </c>
      <c r="I20" s="47">
        <v>3</v>
      </c>
      <c r="J20" s="47">
        <v>2</v>
      </c>
      <c r="K20" s="47">
        <v>3</v>
      </c>
      <c r="L20" s="47">
        <v>1</v>
      </c>
      <c r="M20" s="47">
        <v>1</v>
      </c>
      <c r="N20" s="47">
        <v>3</v>
      </c>
      <c r="O20" s="47">
        <v>0</v>
      </c>
      <c r="P20" s="47">
        <v>3</v>
      </c>
      <c r="Q20" s="47">
        <v>1</v>
      </c>
      <c r="R20" s="47">
        <v>0</v>
      </c>
      <c r="S20" s="47">
        <v>3</v>
      </c>
      <c r="T20" s="47">
        <v>1</v>
      </c>
      <c r="U20" s="47">
        <v>1</v>
      </c>
      <c r="V20" s="47">
        <v>3</v>
      </c>
    </row>
    <row r="21" spans="1:22" x14ac:dyDescent="0.2">
      <c r="A21" s="47">
        <v>20</v>
      </c>
      <c r="B21" s="47" t="s">
        <v>30</v>
      </c>
      <c r="C21" s="47">
        <v>4</v>
      </c>
      <c r="D21" s="47" t="s">
        <v>139</v>
      </c>
      <c r="E21" s="47">
        <v>1</v>
      </c>
      <c r="F21" s="47">
        <v>1</v>
      </c>
      <c r="G21" s="47">
        <v>1</v>
      </c>
      <c r="H21" s="47">
        <v>3</v>
      </c>
      <c r="I21" s="47">
        <v>3</v>
      </c>
      <c r="J21" s="47">
        <v>2</v>
      </c>
      <c r="K21" s="47">
        <v>2</v>
      </c>
      <c r="L21" s="47">
        <v>1</v>
      </c>
      <c r="M21" s="47">
        <v>1</v>
      </c>
      <c r="N21" s="47">
        <v>3</v>
      </c>
      <c r="O21" s="47">
        <v>0</v>
      </c>
      <c r="P21" s="47">
        <v>1</v>
      </c>
      <c r="Q21" s="47">
        <v>3</v>
      </c>
      <c r="R21" s="47">
        <v>0</v>
      </c>
      <c r="S21" s="47">
        <v>4</v>
      </c>
      <c r="T21" s="47">
        <v>1</v>
      </c>
      <c r="U21" s="47">
        <v>4</v>
      </c>
      <c r="V21" s="47">
        <v>3</v>
      </c>
    </row>
  </sheetData>
  <phoneticPr fontId="0" type="noConversion"/>
  <pageMargins left="0.78740157499999996" right="0.78740157499999996" top="0.984251969" bottom="0.984251969" header="0.4921259845" footer="0.4921259845"/>
  <pageSetup paperSize="8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0"/>
  </sheetPr>
  <dimension ref="A1:AS34"/>
  <sheetViews>
    <sheetView tabSelected="1" topLeftCell="P1" zoomScale="85" zoomScaleNormal="85" workbookViewId="0">
      <pane ySplit="1" topLeftCell="A2" activePane="bottomLeft" state="frozen"/>
      <selection activeCell="C1" sqref="C1"/>
      <selection pane="bottomLeft" activeCell="AF8" sqref="AF8"/>
    </sheetView>
  </sheetViews>
  <sheetFormatPr baseColWidth="10" defaultRowHeight="14.4" x14ac:dyDescent="0.3"/>
  <cols>
    <col min="1" max="1" width="5.5546875" customWidth="1"/>
    <col min="2" max="2" width="9.109375" customWidth="1"/>
    <col min="3" max="3" width="9.33203125" customWidth="1"/>
    <col min="4" max="5" width="9.44140625" customWidth="1"/>
    <col min="6" max="6" width="10.33203125" customWidth="1"/>
    <col min="7" max="7" width="12.33203125" customWidth="1"/>
    <col min="8" max="8" width="8.6640625" customWidth="1"/>
    <col min="9" max="9" width="10.5546875" customWidth="1"/>
    <col min="10" max="10" width="7.33203125" customWidth="1"/>
    <col min="11" max="11" width="8.44140625" customWidth="1"/>
    <col min="12" max="12" width="9.6640625" customWidth="1"/>
    <col min="13" max="13" width="9.33203125" customWidth="1"/>
    <col min="14" max="14" width="9.44140625" customWidth="1"/>
    <col min="15" max="15" width="8.6640625" customWidth="1"/>
    <col min="16" max="16" width="12.5546875" customWidth="1"/>
    <col min="17" max="17" width="15.5546875" customWidth="1"/>
    <col min="18" max="18" width="14.44140625" customWidth="1"/>
    <col min="19" max="19" width="14.88671875" customWidth="1"/>
    <col min="20" max="20" width="12.5546875" customWidth="1"/>
    <col min="21" max="21" width="12.109375" customWidth="1"/>
    <col min="22" max="22" width="13" customWidth="1"/>
    <col min="23" max="23" width="3.6640625" customWidth="1"/>
    <col min="24" max="24" width="6" style="14" customWidth="1"/>
    <col min="25" max="25" width="3.6640625" style="14" customWidth="1"/>
    <col min="26" max="26" width="10.88671875" style="14" customWidth="1"/>
    <col min="27" max="27" width="3.6640625" style="14" customWidth="1"/>
    <col min="28" max="28" width="6" style="14" customWidth="1"/>
    <col min="29" max="29" width="3.6640625" style="14" customWidth="1"/>
    <col min="30" max="30" width="9.5546875" style="14" customWidth="1"/>
    <col min="31" max="31" width="3.6640625" style="14" customWidth="1"/>
    <col min="32" max="32" width="6" style="14" customWidth="1"/>
    <col min="33" max="33" width="4.88671875" style="14" customWidth="1"/>
    <col min="34" max="34" width="10.5546875" style="14" customWidth="1"/>
    <col min="35" max="35" width="3.6640625" style="14" customWidth="1"/>
    <col min="36" max="36" width="6" style="14" customWidth="1"/>
    <col min="37" max="37" width="4.33203125" style="14" customWidth="1"/>
    <col min="38" max="38" width="12.44140625" style="14" customWidth="1"/>
    <col min="39" max="39" width="3.6640625" style="14" customWidth="1"/>
    <col min="40" max="40" width="7" style="16" customWidth="1"/>
    <col min="41" max="41" width="7" style="14" customWidth="1"/>
    <col min="42" max="42" width="10" style="53" customWidth="1"/>
    <col min="43" max="43" width="14.109375" style="14" customWidth="1"/>
    <col min="45" max="45" width="12.44140625" customWidth="1"/>
    <col min="46" max="51" width="4.6640625" customWidth="1"/>
  </cols>
  <sheetData>
    <row r="1" spans="1:45" x14ac:dyDescent="0.3">
      <c r="A1" s="14" t="str">
        <f>DonneesCollectees!A1</f>
        <v>NUM</v>
      </c>
      <c r="B1" s="32" t="str">
        <f>DonneesCollectees!B1</f>
        <v>CULTURE</v>
      </c>
      <c r="C1" s="32" t="str">
        <f>DonneesCollectees!C1</f>
        <v>STW_SOL</v>
      </c>
      <c r="D1" s="12" t="str">
        <f>DonneesCollectees!D1</f>
        <v>TEXTURE</v>
      </c>
      <c r="E1" s="32" t="str">
        <f>DonneesCollectees!E1</f>
        <v>PROFOND</v>
      </c>
      <c r="F1" s="38" t="str">
        <f>DonneesCollectees!F1</f>
        <v>TRAC_EROS</v>
      </c>
      <c r="G1" s="38" t="str">
        <f>DonneesCollectees!G1</f>
        <v>FAC_SOL</v>
      </c>
      <c r="H1" s="33" t="str">
        <f>DonneesCollectees!H1</f>
        <v>POS_LAT</v>
      </c>
      <c r="I1" s="33" t="str">
        <f>DonneesCollectees!I1</f>
        <v>PARC_AVAL</v>
      </c>
      <c r="J1" s="32" t="str">
        <f>DonneesCollectees!J1</f>
        <v>PENTE</v>
      </c>
      <c r="K1" s="32" t="str">
        <f>DonneesCollectees!K1</f>
        <v>LONG_PE</v>
      </c>
      <c r="L1" s="34" t="str">
        <f>DonneesCollectees!L1</f>
        <v>PRES_BH</v>
      </c>
      <c r="M1" s="34" t="str">
        <f>DonneesCollectees!M1</f>
        <v>POS_ACC_CHP</v>
      </c>
      <c r="N1" s="34" t="str">
        <f>DonneesCollectees!N1</f>
        <v>POS_VOIE</v>
      </c>
      <c r="O1" s="34" t="str">
        <f>DonneesCollectees!O1</f>
        <v>FOSSE</v>
      </c>
      <c r="P1" s="34" t="str">
        <f>DonneesCollectees!P1</f>
        <v>CBOC_AV</v>
      </c>
      <c r="Q1" s="35" t="str">
        <f>DonneesCollectees!Q1</f>
        <v>POS_HAIE</v>
      </c>
      <c r="R1" s="35" t="str">
        <f>DonneesCollectees!R1</f>
        <v>HAIE_FOSS</v>
      </c>
      <c r="S1" s="35" t="str">
        <f>DonneesCollectees!S1</f>
        <v>HAIE_DENS</v>
      </c>
      <c r="T1" s="35" t="str">
        <f>DonneesCollectees!T1</f>
        <v>HAUT_TAL</v>
      </c>
      <c r="U1" s="35" t="str">
        <f>DonneesCollectees!U1</f>
        <v>CONTINU</v>
      </c>
      <c r="V1" s="33" t="str">
        <f>DonneesCollectees!V1</f>
        <v>CONNECT_CE</v>
      </c>
      <c r="W1" s="9"/>
      <c r="X1" s="19" t="s">
        <v>48</v>
      </c>
      <c r="Y1" s="19" t="s">
        <v>196</v>
      </c>
      <c r="Z1" s="19" t="s">
        <v>169</v>
      </c>
      <c r="AA1" s="15"/>
      <c r="AB1" s="20" t="s">
        <v>48</v>
      </c>
      <c r="AC1" s="20" t="s">
        <v>197</v>
      </c>
      <c r="AD1" s="20" t="s">
        <v>170</v>
      </c>
      <c r="AE1" s="15"/>
      <c r="AF1" s="12" t="s">
        <v>48</v>
      </c>
      <c r="AG1" s="12" t="s">
        <v>194</v>
      </c>
      <c r="AH1" s="12" t="s">
        <v>46</v>
      </c>
      <c r="AI1" s="15"/>
      <c r="AJ1" s="13" t="s">
        <v>48</v>
      </c>
      <c r="AK1" s="13" t="s">
        <v>195</v>
      </c>
      <c r="AL1" s="13" t="s">
        <v>47</v>
      </c>
      <c r="AN1" s="17" t="s">
        <v>172</v>
      </c>
      <c r="AO1" s="18" t="s">
        <v>49</v>
      </c>
      <c r="AP1" s="52" t="s">
        <v>173</v>
      </c>
      <c r="AQ1" s="18" t="s">
        <v>171</v>
      </c>
    </row>
    <row r="2" spans="1:45" x14ac:dyDescent="0.3">
      <c r="A2" s="14">
        <f>DonneesCollectees!A2</f>
        <v>11</v>
      </c>
      <c r="B2" s="32">
        <f>IF(DonneesCollectees!B2=99,99,VLOOKUP(DonneesCollectees!B2,Matrices_notation!$A$2:$B$20,2,0))</f>
        <v>3</v>
      </c>
      <c r="C2" s="32">
        <f>IF(DonneesCollectees!C2=99,99,VLOOKUP(DonneesCollectees!C2,Matrices_notation!$D$2:$F$5,3,0))</f>
        <v>2</v>
      </c>
      <c r="D2" s="18">
        <f>IF(DonneesCollectees!D2=99,99,VLOOKUP(DonneesCollectees!D2,Matrices_notation!$A$23:$B$32,2,0))</f>
        <v>1</v>
      </c>
      <c r="E2" s="32">
        <f>IF(DonneesCollectees!E2=99,99,VLOOKUP(DonneesCollectees!E2,Matrices_notation!$P$25:$R$27,3,0))</f>
        <v>3</v>
      </c>
      <c r="F2" s="32">
        <f>IF(DonneesCollectees!F2=99,99,VLOOKUP(DonneesCollectees!F2,Matrices_notation!$H$8:$J$9,3,0))</f>
        <v>2</v>
      </c>
      <c r="G2" s="18">
        <f>IF(DonneesCollectees!F2=99,99,VLOOKUP(DonneesCollectees!G2,Matrices_notation!$P$13:$R$15,3,0))</f>
        <v>1</v>
      </c>
      <c r="H2" s="20">
        <f>IF(DonneesCollectees!H2=99,99,VLOOKUP(DonneesCollectees!H2,Matrices_notation!$D$8:$F$10,3,0))</f>
        <v>2</v>
      </c>
      <c r="I2" s="33">
        <f>IF(DonneesCollectees!I2=99,99,VLOOKUP(DonneesCollectees!I2,Matrices_notation!$L$19:$N$24,3,0))</f>
        <v>1</v>
      </c>
      <c r="J2" s="32">
        <f>IF(DonneesCollectees!J2=99,99,VLOOKUP(DonneesCollectees!J2,Matrices_notation!$H$2:$J$5,3,0))</f>
        <v>2</v>
      </c>
      <c r="K2" s="32">
        <f>IF(DonneesCollectees!K2=99,99,VLOOKUP(DonneesCollectees!K2,Matrices_notation!$P$19:$R$21,3,0))</f>
        <v>2</v>
      </c>
      <c r="L2" s="34">
        <f>IF(AND(DonneesCollectees!B2&lt;&gt;"jachère",DonneesCollectees!B2&lt;&gt;"prairie",DonneesCollectees!B2&lt;&gt;"verger",DonneesCollectees!I2=3),IF(DonneesCollectees!L2=99,99,VLOOKUP(DonneesCollectees!L2,Matrices_notation!$H$13:$J$14,3,0)),2)</f>
        <v>2</v>
      </c>
      <c r="M2" s="34">
        <f>IF(DonneesCollectees!M2=99,99,VLOOKUP(DonneesCollectees!M2,Matrices_notation!$H$25:$J$27,3,0))</f>
        <v>1</v>
      </c>
      <c r="N2" s="34">
        <f>IF(DonneesCollectees!N2=99,99,VLOOKUP(DonneesCollectees!N2,Matrices_notation!$P$7:$R$10,3,0))</f>
        <v>2</v>
      </c>
      <c r="O2" s="34">
        <f>IF(DonneesCollectees!O2=99,99,VLOOKUP(DonneesCollectees!O2,Matrices_notation!$P$2:$R$3,3,0))</f>
        <v>3</v>
      </c>
      <c r="P2" s="34">
        <f>IF(DonneesCollectees!P2=99,99,VLOOKUP(DonneesCollectees!P2,Matrices_notation!$L$13:$N$16,3,0))</f>
        <v>3</v>
      </c>
      <c r="Q2" s="35">
        <f>IF(DonneesCollectees!Q2=99,99,VLOOKUP(DonneesCollectees!Q2,Matrices_notation!$D$13:$F$15,3,0))</f>
        <v>3</v>
      </c>
      <c r="R2" s="35">
        <f>IF(DonneesCollectees!R2=99,99,VLOOKUP(DonneesCollectees!R2,Matrices_notation!$D$25:$F$26,3,0))</f>
        <v>2</v>
      </c>
      <c r="S2" s="35">
        <f>IF(DonneesCollectees!S2=99,99,VLOOKUP(DonneesCollectees!S2,Matrices_notation!$H$19:$J$22,3,0))</f>
        <v>3</v>
      </c>
      <c r="T2" s="35">
        <f>IF(DonneesCollectees!T2=99,99,VLOOKUP(DonneesCollectees!T2,Matrices_notation!$L$2:$N$4,3,0))</f>
        <v>3</v>
      </c>
      <c r="U2" s="35">
        <f>IF(DonneesCollectees!U2=99,99,VLOOKUP(DonneesCollectees!U2,Matrices_notation!$D$19:$F$22,3,0))</f>
        <v>3</v>
      </c>
      <c r="V2" s="34">
        <f>IF(DonneesCollectees!V2=99,99,VLOOKUP(DonneesCollectees!V2,Matrices_notation!$L$8:$N$10,3,0))</f>
        <v>2</v>
      </c>
      <c r="X2" s="21">
        <f t="shared" ref="X2:X7" si="0">COUNTIF(Q2:U2,99)</f>
        <v>0</v>
      </c>
      <c r="Y2" s="21">
        <f>IF(T2=1,(Q2+R2+T2+U2)-(X2*99),(Q2+R2+S2+T2+U2)-(X2*99))</f>
        <v>14</v>
      </c>
      <c r="Z2" s="21">
        <f>IF(T2=1,IF(Y2&lt;=6,1,IF(Y2&lt;=11,2,3)), IF(Y2&lt;=7,1,IF(Y2&lt;=12,2,3)))</f>
        <v>3</v>
      </c>
      <c r="AA2" s="21"/>
      <c r="AB2" s="21">
        <f t="shared" ref="AB2:AB7" si="1">COUNTIF(H2:I2,99)+COUNTIF(V2,99)</f>
        <v>0</v>
      </c>
      <c r="AC2" s="21">
        <f t="shared" ref="AC2:AC7" si="2">(H2+I2+V2)-(AB2*99)</f>
        <v>5</v>
      </c>
      <c r="AD2" s="21">
        <f>IF(AC2&lt;=4,1,IF(AC2&lt;=6,2,3))</f>
        <v>2</v>
      </c>
      <c r="AE2" s="21"/>
      <c r="AF2" s="21">
        <f>COUNTIF(B2:E2,99)+COUNTIF(J2:K2,99)</f>
        <v>0</v>
      </c>
      <c r="AG2" s="21">
        <f t="shared" ref="AG2:AG21" si="3">(B2+C2+D2+E2+J2+K2)-(AF2*99)</f>
        <v>13</v>
      </c>
      <c r="AH2" s="21">
        <f>IF(AG2&lt;=6,1,IF(AG2&lt;=12,2,3))</f>
        <v>3</v>
      </c>
      <c r="AI2" s="21"/>
      <c r="AJ2" s="21">
        <f t="shared" ref="AJ2:AJ7" si="4">COUNTIF(L2:P2,99)</f>
        <v>0</v>
      </c>
      <c r="AK2" s="21">
        <f t="shared" ref="AK2:AK7" si="5">(L2+M2+N2+O2+P2)-(AJ2*99)</f>
        <v>11</v>
      </c>
      <c r="AL2" s="21">
        <f>IF(P2=3,3,IF(AK2&lt;=7,1,IF(AK2&lt;=10,2,3)))</f>
        <v>3</v>
      </c>
      <c r="AN2" s="21">
        <f t="shared" ref="AN2:AN21" si="6">AH2+AL2+Z2+AD2</f>
        <v>11</v>
      </c>
      <c r="AO2" s="14">
        <f t="shared" ref="AO2:AO21" si="7">ROUND(IF(AH2=1,1,IF((AH2+AL2)=3,1,IF(AND((AH2+AL2)=4,AD2=3),3,IF((AH2+AL2)=4,2,AN2/4)))),0)</f>
        <v>3</v>
      </c>
      <c r="AP2" s="53">
        <f t="shared" ref="AP2:AP21" si="8">AN2/4</f>
        <v>2.75</v>
      </c>
      <c r="AQ2" s="21">
        <f t="shared" ref="AQ2:AQ21" si="9">ROUND((AN2/4),0)</f>
        <v>3</v>
      </c>
      <c r="AS2">
        <f>IF(AND(AH2=3,DonneesCollectees!B2="prairie"),1,0)</f>
        <v>0</v>
      </c>
    </row>
    <row r="3" spans="1:45" x14ac:dyDescent="0.3">
      <c r="A3" s="14">
        <f>DonneesCollectees!A3</f>
        <v>10</v>
      </c>
      <c r="B3" s="32">
        <f>IF(DonneesCollectees!B3=99,99,VLOOKUP(DonneesCollectees!B3,Matrices_notation!$A$2:$B$20,2,0))</f>
        <v>0</v>
      </c>
      <c r="C3" s="32">
        <f>IF(DonneesCollectees!C3=99,99,VLOOKUP(DonneesCollectees!C3,Matrices_notation!$D$2:$F$5,3,0))</f>
        <v>0</v>
      </c>
      <c r="D3" s="18">
        <f>IF(DonneesCollectees!D3=99,99,VLOOKUP(DonneesCollectees!D3,Matrices_notation!$A$23:$B$32,2,0))</f>
        <v>1</v>
      </c>
      <c r="E3" s="32">
        <f>IF(DonneesCollectees!E3=99,99,VLOOKUP(DonneesCollectees!E3,Matrices_notation!$P$25:$R$27,3,0))</f>
        <v>1</v>
      </c>
      <c r="F3" s="32">
        <f>IF(DonneesCollectees!F3=99,99,VLOOKUP(DonneesCollectees!F3,Matrices_notation!$H$8:$J$9,3,0))</f>
        <v>2</v>
      </c>
      <c r="G3" s="18">
        <f>IF(DonneesCollectees!F3=99,99,VLOOKUP(DonneesCollectees!G3,Matrices_notation!$P$13:$R$15,3,0))</f>
        <v>1</v>
      </c>
      <c r="H3" s="20">
        <f>IF(DonneesCollectees!H3=99,99,VLOOKUP(DonneesCollectees!H3,Matrices_notation!$D$8:$F$10,3,0))</f>
        <v>2</v>
      </c>
      <c r="I3" s="33">
        <f>IF(DonneesCollectees!I3=99,99,VLOOKUP(DonneesCollectees!I3,Matrices_notation!$L$19:$N$24,3,0))</f>
        <v>3</v>
      </c>
      <c r="J3" s="32">
        <f>IF(DonneesCollectees!J3=99,99,VLOOKUP(DonneesCollectees!J3,Matrices_notation!$H$2:$J$5,3,0))</f>
        <v>1</v>
      </c>
      <c r="K3" s="32">
        <f>IF(DonneesCollectees!K3=99,99,VLOOKUP(DonneesCollectees!K3,Matrices_notation!$P$19:$R$21,3,0))</f>
        <v>1</v>
      </c>
      <c r="L3" s="34">
        <f>IF(AND(DonneesCollectees!B3&lt;&gt;"jachère",DonneesCollectees!B3&lt;&gt;"prairie",DonneesCollectees!B3&lt;&gt;"verger",DonneesCollectees!I3=3),IF(DonneesCollectees!L3=99,99,VLOOKUP(DonneesCollectees!L3,Matrices_notation!$H$13:$J$14,3,0)),2)</f>
        <v>2</v>
      </c>
      <c r="M3" s="34">
        <f>IF(DonneesCollectees!M3=99,99,VLOOKUP(DonneesCollectees!M3,Matrices_notation!$H$25:$J$27,3,0))</f>
        <v>1</v>
      </c>
      <c r="N3" s="34">
        <f>IF(DonneesCollectees!N3=99,99,VLOOKUP(DonneesCollectees!N3,Matrices_notation!$P$7:$R$10,3,0))</f>
        <v>0</v>
      </c>
      <c r="O3" s="34">
        <f>IF(DonneesCollectees!O3=99,99,VLOOKUP(DonneesCollectees!O3,Matrices_notation!$P$2:$R$3,3,0))</f>
        <v>3</v>
      </c>
      <c r="P3" s="34">
        <f>IF(DonneesCollectees!P3=99,99,VLOOKUP(DonneesCollectees!P3,Matrices_notation!$L$13:$N$16,3,0))</f>
        <v>3</v>
      </c>
      <c r="Q3" s="35">
        <f>IF(DonneesCollectees!Q3=99,99,VLOOKUP(DonneesCollectees!Q3,Matrices_notation!$D$13:$F$15,3,0))</f>
        <v>3</v>
      </c>
      <c r="R3" s="35">
        <f>IF(DonneesCollectees!R3=99,99,VLOOKUP(DonneesCollectees!R3,Matrices_notation!$D$25:$F$26,3,0))</f>
        <v>2</v>
      </c>
      <c r="S3" s="35">
        <f>IF(DonneesCollectees!S3=99,99,VLOOKUP(DonneesCollectees!S3,Matrices_notation!$H$19:$J$22,3,0))</f>
        <v>3</v>
      </c>
      <c r="T3" s="35">
        <f>IF(DonneesCollectees!T3=99,99,VLOOKUP(DonneesCollectees!T3,Matrices_notation!$L$2:$N$4,3,0))</f>
        <v>3</v>
      </c>
      <c r="U3" s="35">
        <f>IF(DonneesCollectees!U3=99,99,VLOOKUP(DonneesCollectees!U3,Matrices_notation!$D$19:$F$22,3,0))</f>
        <v>3</v>
      </c>
      <c r="V3" s="34">
        <f>IF(DonneesCollectees!V3=99,99,VLOOKUP(DonneesCollectees!V3,Matrices_notation!$L$8:$N$10,3,0))</f>
        <v>3</v>
      </c>
      <c r="X3" s="21">
        <f t="shared" si="0"/>
        <v>0</v>
      </c>
      <c r="Y3" s="21">
        <f t="shared" ref="Y3:Y21" si="10">IF(T3=1,(Q3+R3+T3+U3)-(X3*99),(Q3+R3+S3+T3+U3)-(X3*99))</f>
        <v>14</v>
      </c>
      <c r="Z3" s="21">
        <f t="shared" ref="Z3:Z21" si="11">IF(T3=1,IF(Y3&lt;=6,1,IF(Y3&lt;=11,2,3)), IF(Y3&lt;=7,1,IF(Y3&lt;=12,2,3)))</f>
        <v>3</v>
      </c>
      <c r="AA3" s="21"/>
      <c r="AB3" s="21">
        <f t="shared" si="1"/>
        <v>0</v>
      </c>
      <c r="AC3" s="21">
        <f t="shared" si="2"/>
        <v>8</v>
      </c>
      <c r="AD3" s="21">
        <f t="shared" ref="AD3:AD21" si="12">IF(AC3&lt;=4,1,IF(AC3&lt;=6,2,3))</f>
        <v>3</v>
      </c>
      <c r="AE3" s="21"/>
      <c r="AF3" s="21">
        <f t="shared" ref="AF3:AF21" si="13">COUNTIF(B3:E3,99)+COUNTIF(J3:K3,99)</f>
        <v>0</v>
      </c>
      <c r="AG3" s="21">
        <f t="shared" si="3"/>
        <v>4</v>
      </c>
      <c r="AH3" s="21">
        <f t="shared" ref="AH3:AH21" si="14">IF(AG3&lt;=6,1,IF(AG3&lt;=12,2,3))</f>
        <v>1</v>
      </c>
      <c r="AI3" s="21"/>
      <c r="AJ3" s="21">
        <f t="shared" si="4"/>
        <v>0</v>
      </c>
      <c r="AK3" s="21">
        <f t="shared" si="5"/>
        <v>9</v>
      </c>
      <c r="AL3" s="21">
        <f t="shared" ref="AL3:AL21" si="15">IF(P3=3,3,IF(AK3&lt;=7,1,IF(AK3&lt;=10,2,3)))</f>
        <v>3</v>
      </c>
      <c r="AN3" s="21">
        <f t="shared" si="6"/>
        <v>10</v>
      </c>
      <c r="AO3" s="14">
        <f t="shared" si="7"/>
        <v>1</v>
      </c>
      <c r="AP3" s="53">
        <f t="shared" si="8"/>
        <v>2.5</v>
      </c>
      <c r="AQ3" s="21">
        <f t="shared" si="9"/>
        <v>3</v>
      </c>
      <c r="AS3">
        <f>IF(AND(AH3=3,DonneesCollectees!B3="prairie"),1,0)</f>
        <v>0</v>
      </c>
    </row>
    <row r="4" spans="1:45" x14ac:dyDescent="0.3">
      <c r="A4" s="14">
        <f>DonneesCollectees!A4</f>
        <v>12</v>
      </c>
      <c r="B4" s="32">
        <f>IF(DonneesCollectees!B4=99,99,VLOOKUP(DonneesCollectees!B4,Matrices_notation!$A$2:$B$20,2,0))</f>
        <v>3</v>
      </c>
      <c r="C4" s="32">
        <f>IF(DonneesCollectees!C4=99,99,VLOOKUP(DonneesCollectees!C4,Matrices_notation!$D$2:$F$5,3,0))</f>
        <v>3</v>
      </c>
      <c r="D4" s="18">
        <f>IF(DonneesCollectees!D4=99,99,VLOOKUP(DonneesCollectees!D4,Matrices_notation!$A$23:$B$32,2,0))</f>
        <v>3</v>
      </c>
      <c r="E4" s="32">
        <f>IF(DonneesCollectees!E4=99,99,VLOOKUP(DonneesCollectees!E4,Matrices_notation!$P$25:$R$27,3,0))</f>
        <v>2</v>
      </c>
      <c r="F4" s="32">
        <f>IF(DonneesCollectees!F4=99,99,VLOOKUP(DonneesCollectees!F4,Matrices_notation!$H$8:$J$9,3,0))</f>
        <v>3</v>
      </c>
      <c r="G4" s="18">
        <f>IF(DonneesCollectees!F4=99,99,VLOOKUP(DonneesCollectees!G4,Matrices_notation!$P$13:$R$15,3,0))</f>
        <v>1</v>
      </c>
      <c r="H4" s="20">
        <f>IF(DonneesCollectees!H4=99,99,VLOOKUP(DonneesCollectees!H4,Matrices_notation!$D$8:$F$10,3,0))</f>
        <v>2</v>
      </c>
      <c r="I4" s="33">
        <f>IF(DonneesCollectees!I4=99,99,VLOOKUP(DonneesCollectees!I4,Matrices_notation!$L$19:$N$24,3,0))</f>
        <v>3</v>
      </c>
      <c r="J4" s="32">
        <f>IF(DonneesCollectees!J4=99,99,VLOOKUP(DonneesCollectees!J4,Matrices_notation!$H$2:$J$5,3,0))</f>
        <v>2</v>
      </c>
      <c r="K4" s="32">
        <f>IF(DonneesCollectees!K4=99,99,VLOOKUP(DonneesCollectees!K4,Matrices_notation!$P$19:$R$21,3,0))</f>
        <v>3</v>
      </c>
      <c r="L4" s="34">
        <f>IF(AND(DonneesCollectees!B4&lt;&gt;"jachère",DonneesCollectees!B4&lt;&gt;"prairie",DonneesCollectees!B4&lt;&gt;"verger",DonneesCollectees!I4=3),IF(DonneesCollectees!L4=99,99,VLOOKUP(DonneesCollectees!L4,Matrices_notation!$H$13:$J$14,3,0)),2)</f>
        <v>2</v>
      </c>
      <c r="M4" s="34">
        <f>IF(DonneesCollectees!M4=99,99,VLOOKUP(DonneesCollectees!M4,Matrices_notation!$H$25:$J$27,3,0))</f>
        <v>1</v>
      </c>
      <c r="N4" s="34">
        <f>IF(DonneesCollectees!N4=99,99,VLOOKUP(DonneesCollectees!N4,Matrices_notation!$P$7:$R$10,3,0))</f>
        <v>1</v>
      </c>
      <c r="O4" s="34">
        <f>IF(DonneesCollectees!O4=99,99,VLOOKUP(DonneesCollectees!O4,Matrices_notation!$P$2:$R$3,3,0))</f>
        <v>1</v>
      </c>
      <c r="P4" s="34">
        <f>IF(DonneesCollectees!P4=99,99,VLOOKUP(DonneesCollectees!P4,Matrices_notation!$L$13:$N$16,3,0))</f>
        <v>2</v>
      </c>
      <c r="Q4" s="35">
        <f>IF(DonneesCollectees!Q4=99,99,VLOOKUP(DonneesCollectees!Q4,Matrices_notation!$D$13:$F$15,3,0))</f>
        <v>1</v>
      </c>
      <c r="R4" s="35">
        <f>IF(DonneesCollectees!R4=99,99,VLOOKUP(DonneesCollectees!R4,Matrices_notation!$D$25:$F$26,3,0))</f>
        <v>2</v>
      </c>
      <c r="S4" s="35">
        <f>IF(DonneesCollectees!S4=99,99,VLOOKUP(DonneesCollectees!S4,Matrices_notation!$H$19:$J$22,3,0))</f>
        <v>2</v>
      </c>
      <c r="T4" s="35">
        <f>IF(DonneesCollectees!T4=99,99,VLOOKUP(DonneesCollectees!T4,Matrices_notation!$L$2:$N$4,3,0))</f>
        <v>3</v>
      </c>
      <c r="U4" s="35">
        <f>IF(DonneesCollectees!U4=99,99,VLOOKUP(DonneesCollectees!U4,Matrices_notation!$D$19:$F$22,3,0))</f>
        <v>3</v>
      </c>
      <c r="V4" s="34">
        <f>IF(DonneesCollectees!V4=99,99,VLOOKUP(DonneesCollectees!V4,Matrices_notation!$L$8:$N$10,3,0))</f>
        <v>3</v>
      </c>
      <c r="X4" s="21">
        <f t="shared" si="0"/>
        <v>0</v>
      </c>
      <c r="Y4" s="21">
        <f t="shared" si="10"/>
        <v>11</v>
      </c>
      <c r="Z4" s="21">
        <f t="shared" si="11"/>
        <v>2</v>
      </c>
      <c r="AA4" s="21"/>
      <c r="AB4" s="21">
        <f t="shared" si="1"/>
        <v>0</v>
      </c>
      <c r="AC4" s="21">
        <f t="shared" si="2"/>
        <v>8</v>
      </c>
      <c r="AD4" s="21">
        <f t="shared" si="12"/>
        <v>3</v>
      </c>
      <c r="AE4" s="21"/>
      <c r="AF4" s="21">
        <f t="shared" si="13"/>
        <v>0</v>
      </c>
      <c r="AG4" s="21">
        <f t="shared" si="3"/>
        <v>16</v>
      </c>
      <c r="AH4" s="21">
        <f t="shared" si="14"/>
        <v>3</v>
      </c>
      <c r="AI4" s="21"/>
      <c r="AJ4" s="21">
        <f t="shared" si="4"/>
        <v>0</v>
      </c>
      <c r="AK4" s="21">
        <f t="shared" si="5"/>
        <v>7</v>
      </c>
      <c r="AL4" s="21">
        <f t="shared" si="15"/>
        <v>1</v>
      </c>
      <c r="AN4" s="21">
        <f t="shared" si="6"/>
        <v>9</v>
      </c>
      <c r="AO4" s="14">
        <f t="shared" si="7"/>
        <v>3</v>
      </c>
      <c r="AP4" s="53">
        <f t="shared" si="8"/>
        <v>2.25</v>
      </c>
      <c r="AQ4" s="21">
        <f t="shared" si="9"/>
        <v>2</v>
      </c>
      <c r="AS4">
        <f>IF(AND(AH4=3,DonneesCollectees!B4="prairie"),1,0)</f>
        <v>0</v>
      </c>
    </row>
    <row r="5" spans="1:45" x14ac:dyDescent="0.3">
      <c r="A5" s="14">
        <f>DonneesCollectees!A5</f>
        <v>9</v>
      </c>
      <c r="B5" s="32">
        <f>IF(DonneesCollectees!B5=99,99,VLOOKUP(DonneesCollectees!B5,Matrices_notation!$A$2:$B$20,2,0))</f>
        <v>3</v>
      </c>
      <c r="C5" s="32">
        <f>IF(DonneesCollectees!C5=99,99,VLOOKUP(DonneesCollectees!C5,Matrices_notation!$D$2:$F$5,3,0))</f>
        <v>3</v>
      </c>
      <c r="D5" s="18">
        <f>IF(DonneesCollectees!D5=99,99,VLOOKUP(DonneesCollectees!D5,Matrices_notation!$A$23:$B$32,2,0))</f>
        <v>2</v>
      </c>
      <c r="E5" s="32">
        <f>IF(DonneesCollectees!E5=99,99,VLOOKUP(DonneesCollectees!E5,Matrices_notation!$P$25:$R$27,3,0))</f>
        <v>1</v>
      </c>
      <c r="F5" s="32">
        <f>IF(DonneesCollectees!F5=99,99,VLOOKUP(DonneesCollectees!F5,Matrices_notation!$H$8:$J$9,3,0))</f>
        <v>2</v>
      </c>
      <c r="G5" s="18">
        <f>IF(DonneesCollectees!F5=99,99,VLOOKUP(DonneesCollectees!G5,Matrices_notation!$P$13:$R$15,3,0))</f>
        <v>2</v>
      </c>
      <c r="H5" s="20">
        <f>IF(DonneesCollectees!H5=99,99,VLOOKUP(DonneesCollectees!H5,Matrices_notation!$D$8:$F$10,3,0))</f>
        <v>2</v>
      </c>
      <c r="I5" s="33">
        <f>IF(DonneesCollectees!I5=99,99,VLOOKUP(DonneesCollectees!I5,Matrices_notation!$L$19:$N$24,3,0))</f>
        <v>3</v>
      </c>
      <c r="J5" s="32">
        <f>IF(DonneesCollectees!J5=99,99,VLOOKUP(DonneesCollectees!J5,Matrices_notation!$H$2:$J$5,3,0))</f>
        <v>2</v>
      </c>
      <c r="K5" s="32">
        <f>IF(DonneesCollectees!K5=99,99,VLOOKUP(DonneesCollectees!K5,Matrices_notation!$P$19:$R$21,3,0))</f>
        <v>3</v>
      </c>
      <c r="L5" s="34">
        <f>IF(AND(DonneesCollectees!B5&lt;&gt;"jachère",DonneesCollectees!B5&lt;&gt;"prairie",DonneesCollectees!B5&lt;&gt;"verger",DonneesCollectees!I5=3),IF(DonneesCollectees!L5=99,99,VLOOKUP(DonneesCollectees!L5,Matrices_notation!$H$13:$J$14,3,0)),2)</f>
        <v>2</v>
      </c>
      <c r="M5" s="34">
        <f>IF(DonneesCollectees!M5=99,99,VLOOKUP(DonneesCollectees!M5,Matrices_notation!$H$25:$J$27,3,0))</f>
        <v>1</v>
      </c>
      <c r="N5" s="34">
        <f>IF(DonneesCollectees!N5=99,99,VLOOKUP(DonneesCollectees!N5,Matrices_notation!$P$7:$R$10,3,0))</f>
        <v>2</v>
      </c>
      <c r="O5" s="34">
        <f>IF(DonneesCollectees!O5=99,99,VLOOKUP(DonneesCollectees!O5,Matrices_notation!$P$2:$R$3,3,0))</f>
        <v>1</v>
      </c>
      <c r="P5" s="34">
        <f>IF(DonneesCollectees!P5=99,99,VLOOKUP(DonneesCollectees!P5,Matrices_notation!$L$13:$N$16,3,0))</f>
        <v>3</v>
      </c>
      <c r="Q5" s="35">
        <f>IF(DonneesCollectees!Q5=99,99,VLOOKUP(DonneesCollectees!Q5,Matrices_notation!$D$13:$F$15,3,0))</f>
        <v>3</v>
      </c>
      <c r="R5" s="35">
        <f>IF(DonneesCollectees!R5=99,99,VLOOKUP(DonneesCollectees!R5,Matrices_notation!$D$25:$F$26,3,0))</f>
        <v>2</v>
      </c>
      <c r="S5" s="35">
        <f>IF(DonneesCollectees!S5=99,99,VLOOKUP(DonneesCollectees!S5,Matrices_notation!$H$19:$J$22,3,0))</f>
        <v>3</v>
      </c>
      <c r="T5" s="35">
        <f>IF(DonneesCollectees!T5=99,99,VLOOKUP(DonneesCollectees!T5,Matrices_notation!$L$2:$N$4,3,0))</f>
        <v>3</v>
      </c>
      <c r="U5" s="35">
        <f>IF(DonneesCollectees!U5=99,99,VLOOKUP(DonneesCollectees!U5,Matrices_notation!$D$19:$F$22,3,0))</f>
        <v>3</v>
      </c>
      <c r="V5" s="34">
        <f>IF(DonneesCollectees!V5=99,99,VLOOKUP(DonneesCollectees!V5,Matrices_notation!$L$8:$N$10,3,0))</f>
        <v>3</v>
      </c>
      <c r="X5" s="21">
        <f t="shared" si="0"/>
        <v>0</v>
      </c>
      <c r="Y5" s="21">
        <f t="shared" si="10"/>
        <v>14</v>
      </c>
      <c r="Z5" s="21">
        <f t="shared" si="11"/>
        <v>3</v>
      </c>
      <c r="AA5" s="21"/>
      <c r="AB5" s="21">
        <f t="shared" si="1"/>
        <v>0</v>
      </c>
      <c r="AC5" s="21">
        <f t="shared" si="2"/>
        <v>8</v>
      </c>
      <c r="AD5" s="21">
        <f t="shared" si="12"/>
        <v>3</v>
      </c>
      <c r="AE5" s="21"/>
      <c r="AF5" s="21">
        <f t="shared" si="13"/>
        <v>0</v>
      </c>
      <c r="AG5" s="21">
        <f t="shared" si="3"/>
        <v>14</v>
      </c>
      <c r="AH5" s="21">
        <f t="shared" si="14"/>
        <v>3</v>
      </c>
      <c r="AI5" s="21"/>
      <c r="AJ5" s="21">
        <f t="shared" si="4"/>
        <v>0</v>
      </c>
      <c r="AK5" s="21">
        <f t="shared" si="5"/>
        <v>9</v>
      </c>
      <c r="AL5" s="21">
        <f t="shared" si="15"/>
        <v>3</v>
      </c>
      <c r="AN5" s="21">
        <f t="shared" si="6"/>
        <v>12</v>
      </c>
      <c r="AO5" s="14">
        <f t="shared" si="7"/>
        <v>3</v>
      </c>
      <c r="AP5" s="53">
        <f t="shared" si="8"/>
        <v>3</v>
      </c>
      <c r="AQ5" s="21">
        <f t="shared" si="9"/>
        <v>3</v>
      </c>
      <c r="AS5">
        <f>IF(AND(AH5=3,DonneesCollectees!B5="prairie"),1,0)</f>
        <v>0</v>
      </c>
    </row>
    <row r="6" spans="1:45" x14ac:dyDescent="0.3">
      <c r="A6" s="14">
        <f>DonneesCollectees!A6</f>
        <v>3</v>
      </c>
      <c r="B6" s="32">
        <f>IF(DonneesCollectees!B6=99,99,VLOOKUP(DonneesCollectees!B6,Matrices_notation!$A$2:$B$20,2,0))</f>
        <v>0</v>
      </c>
      <c r="C6" s="32">
        <f>IF(DonneesCollectees!C6=99,99,VLOOKUP(DonneesCollectees!C6,Matrices_notation!$D$2:$F$5,3,0))</f>
        <v>0</v>
      </c>
      <c r="D6" s="18">
        <f>IF(DonneesCollectees!D6=99,99,VLOOKUP(DonneesCollectees!D6,Matrices_notation!$A$23:$B$32,2,0))</f>
        <v>3</v>
      </c>
      <c r="E6" s="32">
        <f>IF(DonneesCollectees!E6=99,99,VLOOKUP(DonneesCollectees!E6,Matrices_notation!$P$25:$R$27,3,0))</f>
        <v>3</v>
      </c>
      <c r="F6" s="32">
        <f>IF(DonneesCollectees!F6=99,99,VLOOKUP(DonneesCollectees!F6,Matrices_notation!$H$8:$J$9,3,0))</f>
        <v>2</v>
      </c>
      <c r="G6" s="18">
        <f>IF(DonneesCollectees!F6=99,99,VLOOKUP(DonneesCollectees!G6,Matrices_notation!$P$13:$R$15,3,0))</f>
        <v>1</v>
      </c>
      <c r="H6" s="20">
        <f>IF(DonneesCollectees!H6=99,99,VLOOKUP(DonneesCollectees!H6,Matrices_notation!$D$8:$F$10,3,0))</f>
        <v>2</v>
      </c>
      <c r="I6" s="33">
        <f>IF(DonneesCollectees!I6=99,99,VLOOKUP(DonneesCollectees!I6,Matrices_notation!$L$19:$N$24,3,0))</f>
        <v>3</v>
      </c>
      <c r="J6" s="32">
        <f>IF(DonneesCollectees!J6=99,99,VLOOKUP(DonneesCollectees!J6,Matrices_notation!$H$2:$J$5,3,0))</f>
        <v>2</v>
      </c>
      <c r="K6" s="32">
        <f>IF(DonneesCollectees!K6=99,99,VLOOKUP(DonneesCollectees!K6,Matrices_notation!$P$19:$R$21,3,0))</f>
        <v>3</v>
      </c>
      <c r="L6" s="34">
        <f>IF(AND(DonneesCollectees!B6&lt;&gt;"jachère",DonneesCollectees!B6&lt;&gt;"prairie",DonneesCollectees!B6&lt;&gt;"verger",DonneesCollectees!I6=3),IF(DonneesCollectees!L6=99,99,VLOOKUP(DonneesCollectees!L6,Matrices_notation!$H$13:$J$14,3,0)),2)</f>
        <v>3</v>
      </c>
      <c r="M6" s="34">
        <f>IF(DonneesCollectees!M6=99,99,VLOOKUP(DonneesCollectees!M6,Matrices_notation!$H$25:$J$27,3,0))</f>
        <v>1</v>
      </c>
      <c r="N6" s="34">
        <f>IF(DonneesCollectees!N6=99,99,VLOOKUP(DonneesCollectees!N6,Matrices_notation!$P$7:$R$10,3,0))</f>
        <v>1</v>
      </c>
      <c r="O6" s="34">
        <f>IF(DonneesCollectees!O6=99,99,VLOOKUP(DonneesCollectees!O6,Matrices_notation!$P$2:$R$3,3,0))</f>
        <v>1</v>
      </c>
      <c r="P6" s="34">
        <f>IF(DonneesCollectees!P6=99,99,VLOOKUP(DonneesCollectees!P6,Matrices_notation!$L$13:$N$16,3,0))</f>
        <v>2</v>
      </c>
      <c r="Q6" s="35">
        <f>IF(DonneesCollectees!Q6=99,99,VLOOKUP(DonneesCollectees!Q6,Matrices_notation!$D$13:$F$15,3,0))</f>
        <v>2</v>
      </c>
      <c r="R6" s="35">
        <f>IF(DonneesCollectees!R6=99,99,VLOOKUP(DonneesCollectees!R6,Matrices_notation!$D$25:$F$26,3,0))</f>
        <v>2</v>
      </c>
      <c r="S6" s="35">
        <f>IF(DonneesCollectees!S6=99,99,VLOOKUP(DonneesCollectees!S6,Matrices_notation!$H$19:$J$22,3,0))</f>
        <v>1</v>
      </c>
      <c r="T6" s="35">
        <f>IF(DonneesCollectees!T6=99,99,VLOOKUP(DonneesCollectees!T6,Matrices_notation!$L$2:$N$4,3,0))</f>
        <v>3</v>
      </c>
      <c r="U6" s="35">
        <f>IF(DonneesCollectees!U6=99,99,VLOOKUP(DonneesCollectees!U6,Matrices_notation!$D$19:$F$22,3,0))</f>
        <v>3</v>
      </c>
      <c r="V6" s="34">
        <f>IF(DonneesCollectees!V6=99,99,VLOOKUP(DonneesCollectees!V6,Matrices_notation!$L$8:$N$10,3,0))</f>
        <v>3</v>
      </c>
      <c r="X6" s="21">
        <f t="shared" si="0"/>
        <v>0</v>
      </c>
      <c r="Y6" s="21">
        <f t="shared" si="10"/>
        <v>11</v>
      </c>
      <c r="Z6" s="21">
        <f t="shared" si="11"/>
        <v>2</v>
      </c>
      <c r="AA6" s="21"/>
      <c r="AB6" s="21">
        <f t="shared" si="1"/>
        <v>0</v>
      </c>
      <c r="AC6" s="21">
        <f t="shared" si="2"/>
        <v>8</v>
      </c>
      <c r="AD6" s="21">
        <f t="shared" si="12"/>
        <v>3</v>
      </c>
      <c r="AE6" s="21"/>
      <c r="AF6" s="21">
        <f t="shared" si="13"/>
        <v>0</v>
      </c>
      <c r="AG6" s="21">
        <f t="shared" si="3"/>
        <v>11</v>
      </c>
      <c r="AH6" s="21">
        <f t="shared" si="14"/>
        <v>2</v>
      </c>
      <c r="AI6" s="21"/>
      <c r="AJ6" s="21">
        <f t="shared" si="4"/>
        <v>0</v>
      </c>
      <c r="AK6" s="21">
        <f t="shared" si="5"/>
        <v>8</v>
      </c>
      <c r="AL6" s="21">
        <f t="shared" si="15"/>
        <v>2</v>
      </c>
      <c r="AN6" s="21">
        <f t="shared" si="6"/>
        <v>9</v>
      </c>
      <c r="AO6" s="14">
        <f t="shared" si="7"/>
        <v>3</v>
      </c>
      <c r="AP6" s="53">
        <f t="shared" si="8"/>
        <v>2.25</v>
      </c>
      <c r="AQ6" s="21">
        <f t="shared" si="9"/>
        <v>2</v>
      </c>
      <c r="AS6">
        <f>IF(AND(AH6=3,DonneesCollectees!B6="prairie"),1,0)</f>
        <v>0</v>
      </c>
    </row>
    <row r="7" spans="1:45" x14ac:dyDescent="0.3">
      <c r="A7" s="14">
        <f>DonneesCollectees!A7</f>
        <v>4</v>
      </c>
      <c r="B7" s="32">
        <f>IF(DonneesCollectees!B7=99,99,VLOOKUP(DonneesCollectees!B7,Matrices_notation!$A$2:$B$20,2,0))</f>
        <v>0</v>
      </c>
      <c r="C7" s="32">
        <f>IF(DonneesCollectees!C7=99,99,VLOOKUP(DonneesCollectees!C7,Matrices_notation!$D$2:$F$5,3,0))</f>
        <v>0</v>
      </c>
      <c r="D7" s="18">
        <f>IF(DonneesCollectees!D7=99,99,VLOOKUP(DonneesCollectees!D7,Matrices_notation!$A$23:$B$32,2,0))</f>
        <v>3</v>
      </c>
      <c r="E7" s="32">
        <f>IF(DonneesCollectees!E7=99,99,VLOOKUP(DonneesCollectees!E7,Matrices_notation!$P$25:$R$27,3,0))</f>
        <v>3</v>
      </c>
      <c r="F7" s="32">
        <f>IF(DonneesCollectees!F7=99,99,VLOOKUP(DonneesCollectees!F7,Matrices_notation!$H$8:$J$9,3,0))</f>
        <v>2</v>
      </c>
      <c r="G7" s="18">
        <f>IF(DonneesCollectees!F7=99,99,VLOOKUP(DonneesCollectees!G7,Matrices_notation!$P$13:$R$15,3,0))</f>
        <v>1</v>
      </c>
      <c r="H7" s="20">
        <f>IF(DonneesCollectees!H7=99,99,VLOOKUP(DonneesCollectees!H7,Matrices_notation!$D$8:$F$10,3,0))</f>
        <v>2</v>
      </c>
      <c r="I7" s="33">
        <f>IF(DonneesCollectees!I7=99,99,VLOOKUP(DonneesCollectees!I7,Matrices_notation!$L$19:$N$24,3,0))</f>
        <v>0</v>
      </c>
      <c r="J7" s="32">
        <f>IF(DonneesCollectees!J7=99,99,VLOOKUP(DonneesCollectees!J7,Matrices_notation!$H$2:$J$5,3,0))</f>
        <v>1</v>
      </c>
      <c r="K7" s="32">
        <f>IF(DonneesCollectees!K7=99,99,VLOOKUP(DonneesCollectees!K7,Matrices_notation!$P$19:$R$21,3,0))</f>
        <v>2</v>
      </c>
      <c r="L7" s="34">
        <f>IF(AND(DonneesCollectees!B7&lt;&gt;"jachère",DonneesCollectees!B7&lt;&gt;"prairie",DonneesCollectees!B7&lt;&gt;"verger",DonneesCollectees!I7=3),IF(DonneesCollectees!L7=99,99,VLOOKUP(DonneesCollectees!L7,Matrices_notation!$H$13:$J$14,3,0)),2)</f>
        <v>2</v>
      </c>
      <c r="M7" s="34">
        <f>IF(DonneesCollectees!M7=99,99,VLOOKUP(DonneesCollectees!M7,Matrices_notation!$H$25:$J$27,3,0))</f>
        <v>1</v>
      </c>
      <c r="N7" s="34">
        <f>IF(DonneesCollectees!N7=99,99,VLOOKUP(DonneesCollectees!N7,Matrices_notation!$P$7:$R$10,3,0))</f>
        <v>2</v>
      </c>
      <c r="O7" s="34">
        <f>IF(DonneesCollectees!O7=99,99,VLOOKUP(DonneesCollectees!O7,Matrices_notation!$P$2:$R$3,3,0))</f>
        <v>1</v>
      </c>
      <c r="P7" s="34">
        <f>IF(DonneesCollectees!P7=99,99,VLOOKUP(DonneesCollectees!P7,Matrices_notation!$L$13:$N$16,3,0))</f>
        <v>3</v>
      </c>
      <c r="Q7" s="35">
        <f>IF(DonneesCollectees!Q7=99,99,VLOOKUP(DonneesCollectees!Q7,Matrices_notation!$D$13:$F$15,3,0))</f>
        <v>3</v>
      </c>
      <c r="R7" s="35">
        <f>IF(DonneesCollectees!R7=99,99,VLOOKUP(DonneesCollectees!R7,Matrices_notation!$D$25:$F$26,3,0))</f>
        <v>2</v>
      </c>
      <c r="S7" s="35">
        <f>IF(DonneesCollectees!S7=99,99,VLOOKUP(DonneesCollectees!S7,Matrices_notation!$H$19:$J$22,3,0))</f>
        <v>3</v>
      </c>
      <c r="T7" s="35">
        <f>IF(DonneesCollectees!T7=99,99,VLOOKUP(DonneesCollectees!T7,Matrices_notation!$L$2:$N$4,3,0))</f>
        <v>3</v>
      </c>
      <c r="U7" s="35">
        <f>IF(DonneesCollectees!U7=99,99,VLOOKUP(DonneesCollectees!U7,Matrices_notation!$D$19:$F$22,3,0))</f>
        <v>3</v>
      </c>
      <c r="V7" s="34">
        <f>IF(DonneesCollectees!V7=99,99,VLOOKUP(DonneesCollectees!V7,Matrices_notation!$L$8:$N$10,3,0))</f>
        <v>1</v>
      </c>
      <c r="X7" s="21">
        <f t="shared" si="0"/>
        <v>0</v>
      </c>
      <c r="Y7" s="21">
        <f t="shared" si="10"/>
        <v>14</v>
      </c>
      <c r="Z7" s="21">
        <f t="shared" si="11"/>
        <v>3</v>
      </c>
      <c r="AA7" s="21"/>
      <c r="AB7" s="21">
        <f t="shared" si="1"/>
        <v>0</v>
      </c>
      <c r="AC7" s="21">
        <f t="shared" si="2"/>
        <v>3</v>
      </c>
      <c r="AD7" s="21">
        <f t="shared" si="12"/>
        <v>1</v>
      </c>
      <c r="AE7" s="21"/>
      <c r="AF7" s="21">
        <f t="shared" si="13"/>
        <v>0</v>
      </c>
      <c r="AG7" s="21">
        <f t="shared" si="3"/>
        <v>9</v>
      </c>
      <c r="AH7" s="21">
        <f t="shared" si="14"/>
        <v>2</v>
      </c>
      <c r="AI7" s="21"/>
      <c r="AJ7" s="21">
        <f t="shared" si="4"/>
        <v>0</v>
      </c>
      <c r="AK7" s="21">
        <f t="shared" si="5"/>
        <v>9</v>
      </c>
      <c r="AL7" s="21">
        <f t="shared" si="15"/>
        <v>3</v>
      </c>
      <c r="AN7" s="21">
        <f t="shared" si="6"/>
        <v>9</v>
      </c>
      <c r="AO7" s="14">
        <f t="shared" si="7"/>
        <v>2</v>
      </c>
      <c r="AP7" s="53">
        <f t="shared" si="8"/>
        <v>2.25</v>
      </c>
      <c r="AQ7" s="21">
        <f t="shared" si="9"/>
        <v>2</v>
      </c>
      <c r="AS7">
        <f>IF(AND(AH7=3,DonneesCollectees!B7="prairie"),1,0)</f>
        <v>0</v>
      </c>
    </row>
    <row r="8" spans="1:45" x14ac:dyDescent="0.3">
      <c r="A8" s="14">
        <f>DonneesCollectees!A8</f>
        <v>7</v>
      </c>
      <c r="B8" s="32">
        <f>IF(DonneesCollectees!B8=99,99,VLOOKUP(DonneesCollectees!B8,Matrices_notation!$A$2:$B$20,2,0))</f>
        <v>0</v>
      </c>
      <c r="C8" s="32">
        <f>IF(DonneesCollectees!C8=99,99,VLOOKUP(DonneesCollectees!C8,Matrices_notation!$D$2:$F$5,3,0))</f>
        <v>0</v>
      </c>
      <c r="D8" s="18">
        <f>IF(DonneesCollectees!D8=99,99,VLOOKUP(DonneesCollectees!D8,Matrices_notation!$A$23:$B$32,2,0))</f>
        <v>2</v>
      </c>
      <c r="E8" s="32">
        <f>IF(DonneesCollectees!E8=99,99,VLOOKUP(DonneesCollectees!E8,Matrices_notation!$P$25:$R$27,3,0))</f>
        <v>1</v>
      </c>
      <c r="F8" s="32">
        <f>IF(DonneesCollectees!F8=99,99,VLOOKUP(DonneesCollectees!F8,Matrices_notation!$H$8:$J$9,3,0))</f>
        <v>2</v>
      </c>
      <c r="G8" s="18">
        <f>IF(DonneesCollectees!F8=99,99,VLOOKUP(DonneesCollectees!G8,Matrices_notation!$P$13:$R$15,3,0))</f>
        <v>1</v>
      </c>
      <c r="H8" s="20">
        <f>IF(DonneesCollectees!H8=99,99,VLOOKUP(DonneesCollectees!H8,Matrices_notation!$D$8:$F$10,3,0))</f>
        <v>2</v>
      </c>
      <c r="I8" s="33">
        <f>IF(DonneesCollectees!I8=99,99,VLOOKUP(DonneesCollectees!I8,Matrices_notation!$L$19:$N$24,3,0))</f>
        <v>3</v>
      </c>
      <c r="J8" s="32">
        <f>IF(DonneesCollectees!J8=99,99,VLOOKUP(DonneesCollectees!J8,Matrices_notation!$H$2:$J$5,3,0))</f>
        <v>2</v>
      </c>
      <c r="K8" s="32">
        <f>IF(DonneesCollectees!K8=99,99,VLOOKUP(DonneesCollectees!K8,Matrices_notation!$P$19:$R$21,3,0))</f>
        <v>2</v>
      </c>
      <c r="L8" s="34">
        <f>IF(AND(DonneesCollectees!B8&lt;&gt;"jachère",DonneesCollectees!B8&lt;&gt;"prairie",DonneesCollectees!B8&lt;&gt;"verger",DonneesCollectees!I8=3),IF(DonneesCollectees!L8=99,99,VLOOKUP(DonneesCollectees!L8,Matrices_notation!$H$13:$J$14,3,0)),2)</f>
        <v>2</v>
      </c>
      <c r="M8" s="34">
        <f>IF(DonneesCollectees!M8=99,99,VLOOKUP(DonneesCollectees!M8,Matrices_notation!$H$25:$J$27,3,0))</f>
        <v>2</v>
      </c>
      <c r="N8" s="34">
        <f>IF(DonneesCollectees!N8=99,99,VLOOKUP(DonneesCollectees!N8,Matrices_notation!$P$7:$R$10,3,0))</f>
        <v>1</v>
      </c>
      <c r="O8" s="34">
        <f>IF(DonneesCollectees!O8=99,99,VLOOKUP(DonneesCollectees!O8,Matrices_notation!$P$2:$R$3,3,0))</f>
        <v>1</v>
      </c>
      <c r="P8" s="34">
        <f>IF(DonneesCollectees!P8=99,99,VLOOKUP(DonneesCollectees!P8,Matrices_notation!$L$13:$N$16,3,0))</f>
        <v>0</v>
      </c>
      <c r="Q8" s="35">
        <f>IF(DonneesCollectees!Q8=99,99,VLOOKUP(DonneesCollectees!Q8,Matrices_notation!$D$13:$F$15,3,0))</f>
        <v>1</v>
      </c>
      <c r="R8" s="35">
        <f>IF(DonneesCollectees!R8=99,99,VLOOKUP(DonneesCollectees!R8,Matrices_notation!$D$25:$F$26,3,0))</f>
        <v>2</v>
      </c>
      <c r="S8" s="35">
        <f>IF(DonneesCollectees!S8=99,99,VLOOKUP(DonneesCollectees!S8,Matrices_notation!$H$19:$J$22,3,0))</f>
        <v>1</v>
      </c>
      <c r="T8" s="35">
        <f>IF(DonneesCollectees!T8=99,99,VLOOKUP(DonneesCollectees!T8,Matrices_notation!$L$2:$N$4,3,0))</f>
        <v>3</v>
      </c>
      <c r="U8" s="35">
        <f>IF(DonneesCollectees!U8=99,99,VLOOKUP(DonneesCollectees!U8,Matrices_notation!$D$19:$F$22,3,0))</f>
        <v>2</v>
      </c>
      <c r="V8" s="34">
        <f>IF(DonneesCollectees!V8=99,99,VLOOKUP(DonneesCollectees!V8,Matrices_notation!$L$8:$N$10,3,0))</f>
        <v>3</v>
      </c>
      <c r="X8" s="21">
        <f t="shared" ref="X8:X21" si="16">COUNTIF(Q8:U8,99)</f>
        <v>0</v>
      </c>
      <c r="Y8" s="21">
        <f t="shared" si="10"/>
        <v>9</v>
      </c>
      <c r="Z8" s="21">
        <f t="shared" si="11"/>
        <v>2</v>
      </c>
      <c r="AA8" s="21"/>
      <c r="AB8" s="21">
        <f t="shared" ref="AB8:AB21" si="17">COUNTIF(H8:I8,99)+COUNTIF(V8,99)</f>
        <v>0</v>
      </c>
      <c r="AC8" s="21">
        <f t="shared" ref="AC8:AC21" si="18">(H8+I8+V8)-(AB8*99)</f>
        <v>8</v>
      </c>
      <c r="AD8" s="21">
        <f t="shared" si="12"/>
        <v>3</v>
      </c>
      <c r="AE8" s="21"/>
      <c r="AF8" s="21">
        <f t="shared" si="13"/>
        <v>0</v>
      </c>
      <c r="AG8" s="21">
        <f t="shared" si="3"/>
        <v>7</v>
      </c>
      <c r="AH8" s="21">
        <f t="shared" si="14"/>
        <v>2</v>
      </c>
      <c r="AI8" s="21"/>
      <c r="AJ8" s="21">
        <f t="shared" ref="AJ8:AJ21" si="19">COUNTIF(L8:P8,99)</f>
        <v>0</v>
      </c>
      <c r="AK8" s="21">
        <f t="shared" ref="AK8:AK21" si="20">(L8+M8+N8+O8+P8)-(AJ8*99)</f>
        <v>6</v>
      </c>
      <c r="AL8" s="21">
        <f t="shared" si="15"/>
        <v>1</v>
      </c>
      <c r="AN8" s="21">
        <f t="shared" si="6"/>
        <v>8</v>
      </c>
      <c r="AO8" s="14">
        <f t="shared" si="7"/>
        <v>1</v>
      </c>
      <c r="AP8" s="53">
        <f t="shared" si="8"/>
        <v>2</v>
      </c>
      <c r="AQ8" s="21">
        <f t="shared" si="9"/>
        <v>2</v>
      </c>
      <c r="AS8">
        <f>IF(AND(AH8=3,DonneesCollectees!B8="prairie"),1,0)</f>
        <v>0</v>
      </c>
    </row>
    <row r="9" spans="1:45" x14ac:dyDescent="0.3">
      <c r="A9" s="14">
        <f>DonneesCollectees!A9</f>
        <v>6</v>
      </c>
      <c r="B9" s="32">
        <f>IF(DonneesCollectees!B9=99,99,VLOOKUP(DonneesCollectees!B9,Matrices_notation!$A$2:$B$20,2,0))</f>
        <v>2</v>
      </c>
      <c r="C9" s="32">
        <f>IF(DonneesCollectees!C9=99,99,VLOOKUP(DonneesCollectees!C9,Matrices_notation!$D$2:$F$5,3,0))</f>
        <v>3</v>
      </c>
      <c r="D9" s="18">
        <f>IF(DonneesCollectees!D9=99,99,VLOOKUP(DonneesCollectees!D9,Matrices_notation!$A$23:$B$32,2,0))</f>
        <v>2</v>
      </c>
      <c r="E9" s="32">
        <f>IF(DonneesCollectees!E9=99,99,VLOOKUP(DonneesCollectees!E9,Matrices_notation!$P$25:$R$27,3,0))</f>
        <v>3</v>
      </c>
      <c r="F9" s="32">
        <f>IF(DonneesCollectees!F9=99,99,VLOOKUP(DonneesCollectees!F9,Matrices_notation!$H$8:$J$9,3,0))</f>
        <v>2</v>
      </c>
      <c r="G9" s="18">
        <f>IF(DonneesCollectees!F9=99,99,VLOOKUP(DonneesCollectees!G9,Matrices_notation!$P$13:$R$15,3,0))</f>
        <v>1</v>
      </c>
      <c r="H9" s="20">
        <f>IF(DonneesCollectees!H9=99,99,VLOOKUP(DonneesCollectees!H9,Matrices_notation!$D$8:$F$10,3,0))</f>
        <v>2</v>
      </c>
      <c r="I9" s="33">
        <f>IF(DonneesCollectees!I9=99,99,VLOOKUP(DonneesCollectees!I9,Matrices_notation!$L$19:$N$24,3,0))</f>
        <v>2</v>
      </c>
      <c r="J9" s="32">
        <f>IF(DonneesCollectees!J9=99,99,VLOOKUP(DonneesCollectees!J9,Matrices_notation!$H$2:$J$5,3,0))</f>
        <v>2</v>
      </c>
      <c r="K9" s="32">
        <f>IF(DonneesCollectees!K9=99,99,VLOOKUP(DonneesCollectees!K9,Matrices_notation!$P$19:$R$21,3,0))</f>
        <v>2</v>
      </c>
      <c r="L9" s="34">
        <f>IF(AND(DonneesCollectees!B9&lt;&gt;"jachère",DonneesCollectees!B9&lt;&gt;"prairie",DonneesCollectees!B9&lt;&gt;"verger",DonneesCollectees!I9=3),IF(DonneesCollectees!L9=99,99,VLOOKUP(DonneesCollectees!L9,Matrices_notation!$H$13:$J$14,3,0)),2)</f>
        <v>2</v>
      </c>
      <c r="M9" s="34">
        <f>IF(DonneesCollectees!M9=99,99,VLOOKUP(DonneesCollectees!M9,Matrices_notation!$H$25:$J$27,3,0))</f>
        <v>3</v>
      </c>
      <c r="N9" s="34">
        <f>IF(DonneesCollectees!N9=99,99,VLOOKUP(DonneesCollectees!N9,Matrices_notation!$P$7:$R$10,3,0))</f>
        <v>3</v>
      </c>
      <c r="O9" s="34">
        <f>IF(DonneesCollectees!O9=99,99,VLOOKUP(DonneesCollectees!O9,Matrices_notation!$P$2:$R$3,3,0))</f>
        <v>3</v>
      </c>
      <c r="P9" s="34">
        <f>IF(DonneesCollectees!P9=99,99,VLOOKUP(DonneesCollectees!P9,Matrices_notation!$L$13:$N$16,3,0))</f>
        <v>0</v>
      </c>
      <c r="Q9" s="35">
        <f>IF(DonneesCollectees!Q9=99,99,VLOOKUP(DonneesCollectees!Q9,Matrices_notation!$D$13:$F$15,3,0))</f>
        <v>1</v>
      </c>
      <c r="R9" s="35">
        <f>IF(DonneesCollectees!R9=99,99,VLOOKUP(DonneesCollectees!R9,Matrices_notation!$D$25:$F$26,3,0))</f>
        <v>2</v>
      </c>
      <c r="S9" s="35">
        <f>IF(DonneesCollectees!S9=99,99,VLOOKUP(DonneesCollectees!S9,Matrices_notation!$H$19:$J$22,3,0))</f>
        <v>1</v>
      </c>
      <c r="T9" s="35">
        <f>IF(DonneesCollectees!T9=99,99,VLOOKUP(DonneesCollectees!T9,Matrices_notation!$L$2:$N$4,3,0))</f>
        <v>3</v>
      </c>
      <c r="U9" s="35">
        <f>IF(DonneesCollectees!U9=99,99,VLOOKUP(DonneesCollectees!U9,Matrices_notation!$D$19:$F$22,3,0))</f>
        <v>2</v>
      </c>
      <c r="V9" s="34">
        <f>IF(DonneesCollectees!V9=99,99,VLOOKUP(DonneesCollectees!V9,Matrices_notation!$L$8:$N$10,3,0))</f>
        <v>2</v>
      </c>
      <c r="X9" s="21">
        <f t="shared" si="16"/>
        <v>0</v>
      </c>
      <c r="Y9" s="21">
        <f t="shared" si="10"/>
        <v>9</v>
      </c>
      <c r="Z9" s="21">
        <f t="shared" si="11"/>
        <v>2</v>
      </c>
      <c r="AA9" s="21"/>
      <c r="AB9" s="21">
        <f t="shared" si="17"/>
        <v>0</v>
      </c>
      <c r="AC9" s="21">
        <f t="shared" si="18"/>
        <v>6</v>
      </c>
      <c r="AD9" s="21">
        <f t="shared" si="12"/>
        <v>2</v>
      </c>
      <c r="AE9" s="21"/>
      <c r="AF9" s="21">
        <f t="shared" si="13"/>
        <v>0</v>
      </c>
      <c r="AG9" s="21">
        <f t="shared" si="3"/>
        <v>14</v>
      </c>
      <c r="AH9" s="21">
        <f t="shared" si="14"/>
        <v>3</v>
      </c>
      <c r="AI9" s="21"/>
      <c r="AJ9" s="21">
        <f t="shared" si="19"/>
        <v>0</v>
      </c>
      <c r="AK9" s="21">
        <f>(L9+M9+N9+O9+P9)-(AJ9*99)</f>
        <v>11</v>
      </c>
      <c r="AL9" s="21">
        <f t="shared" si="15"/>
        <v>3</v>
      </c>
      <c r="AN9" s="21">
        <f t="shared" si="6"/>
        <v>10</v>
      </c>
      <c r="AO9" s="14">
        <f t="shared" si="7"/>
        <v>3</v>
      </c>
      <c r="AP9" s="53">
        <f t="shared" si="8"/>
        <v>2.5</v>
      </c>
      <c r="AQ9" s="21">
        <f t="shared" si="9"/>
        <v>3</v>
      </c>
      <c r="AS9">
        <f>IF(AND(AH9=3,DonneesCollectees!B9="prairie"),1,0)</f>
        <v>0</v>
      </c>
    </row>
    <row r="10" spans="1:45" x14ac:dyDescent="0.3">
      <c r="A10" s="14">
        <f>DonneesCollectees!A10</f>
        <v>2</v>
      </c>
      <c r="B10" s="32">
        <f>IF(DonneesCollectees!B10=99,99,VLOOKUP(DonneesCollectees!B10,Matrices_notation!$A$2:$B$20,2,0))</f>
        <v>0</v>
      </c>
      <c r="C10" s="32">
        <f>IF(DonneesCollectees!C10=99,99,VLOOKUP(DonneesCollectees!C10,Matrices_notation!$D$2:$F$5,3,0))</f>
        <v>0</v>
      </c>
      <c r="D10" s="18">
        <f>IF(DonneesCollectees!D10=99,99,VLOOKUP(DonneesCollectees!D10,Matrices_notation!$A$23:$B$32,2,0))</f>
        <v>2</v>
      </c>
      <c r="E10" s="32">
        <f>IF(DonneesCollectees!E10=99,99,VLOOKUP(DonneesCollectees!E10,Matrices_notation!$P$25:$R$27,3,0))</f>
        <v>2</v>
      </c>
      <c r="F10" s="32">
        <f>IF(DonneesCollectees!F10=99,99,VLOOKUP(DonneesCollectees!F10,Matrices_notation!$H$8:$J$9,3,0))</f>
        <v>2</v>
      </c>
      <c r="G10" s="18">
        <f>IF(DonneesCollectees!F10=99,99,VLOOKUP(DonneesCollectees!G10,Matrices_notation!$P$13:$R$15,3,0))</f>
        <v>1</v>
      </c>
      <c r="H10" s="20">
        <f>IF(DonneesCollectees!H10=99,99,VLOOKUP(DonneesCollectees!H10,Matrices_notation!$D$8:$F$10,3,0))</f>
        <v>2</v>
      </c>
      <c r="I10" s="33">
        <f>IF(DonneesCollectees!I10=99,99,VLOOKUP(DonneesCollectees!I10,Matrices_notation!$L$19:$N$24,3,0))</f>
        <v>2</v>
      </c>
      <c r="J10" s="32">
        <f>IF(DonneesCollectees!J10=99,99,VLOOKUP(DonneesCollectees!J10,Matrices_notation!$H$2:$J$5,3,0))</f>
        <v>2</v>
      </c>
      <c r="K10" s="32">
        <f>IF(DonneesCollectees!K10=99,99,VLOOKUP(DonneesCollectees!K10,Matrices_notation!$P$19:$R$21,3,0))</f>
        <v>2</v>
      </c>
      <c r="L10" s="34">
        <f>IF(AND(DonneesCollectees!B10&lt;&gt;"jachère",DonneesCollectees!B10&lt;&gt;"prairie",DonneesCollectees!B10&lt;&gt;"verger",DonneesCollectees!I10=3),IF(DonneesCollectees!L10=99,99,VLOOKUP(DonneesCollectees!L10,Matrices_notation!$H$13:$J$14,3,0)),2)</f>
        <v>2</v>
      </c>
      <c r="M10" s="34">
        <f>IF(DonneesCollectees!M10=99,99,VLOOKUP(DonneesCollectees!M10,Matrices_notation!$H$25:$J$27,3,0))</f>
        <v>3</v>
      </c>
      <c r="N10" s="34">
        <f>IF(DonneesCollectees!N10=99,99,VLOOKUP(DonneesCollectees!N10,Matrices_notation!$P$7:$R$10,3,0))</f>
        <v>3</v>
      </c>
      <c r="O10" s="34">
        <f>IF(DonneesCollectees!O10=99,99,VLOOKUP(DonneesCollectees!O10,Matrices_notation!$P$2:$R$3,3,0))</f>
        <v>3</v>
      </c>
      <c r="P10" s="34">
        <f>IF(DonneesCollectees!P10=99,99,VLOOKUP(DonneesCollectees!P10,Matrices_notation!$L$13:$N$16,3,0))</f>
        <v>0</v>
      </c>
      <c r="Q10" s="35">
        <f>IF(DonneesCollectees!Q10=99,99,VLOOKUP(DonneesCollectees!Q10,Matrices_notation!$D$13:$F$15,3,0))</f>
        <v>1</v>
      </c>
      <c r="R10" s="35">
        <f>IF(DonneesCollectees!R10=99,99,VLOOKUP(DonneesCollectees!R10,Matrices_notation!$D$25:$F$26,3,0))</f>
        <v>2</v>
      </c>
      <c r="S10" s="35">
        <f>IF(DonneesCollectees!S10=99,99,VLOOKUP(DonneesCollectees!S10,Matrices_notation!$H$19:$J$22,3,0))</f>
        <v>1</v>
      </c>
      <c r="T10" s="35">
        <f>IF(DonneesCollectees!T10=99,99,VLOOKUP(DonneesCollectees!T10,Matrices_notation!$L$2:$N$4,3,0))</f>
        <v>3</v>
      </c>
      <c r="U10" s="35">
        <f>IF(DonneesCollectees!U10=99,99,VLOOKUP(DonneesCollectees!U10,Matrices_notation!$D$19:$F$22,3,0))</f>
        <v>3</v>
      </c>
      <c r="V10" s="34">
        <f>IF(DonneesCollectees!V10=99,99,VLOOKUP(DonneesCollectees!V10,Matrices_notation!$L$8:$N$10,3,0))</f>
        <v>2</v>
      </c>
      <c r="X10" s="21">
        <f t="shared" si="16"/>
        <v>0</v>
      </c>
      <c r="Y10" s="21">
        <f t="shared" si="10"/>
        <v>10</v>
      </c>
      <c r="Z10" s="21">
        <f t="shared" si="11"/>
        <v>2</v>
      </c>
      <c r="AA10" s="21"/>
      <c r="AB10" s="21">
        <f t="shared" si="17"/>
        <v>0</v>
      </c>
      <c r="AC10" s="21">
        <f t="shared" si="18"/>
        <v>6</v>
      </c>
      <c r="AD10" s="21">
        <f t="shared" si="12"/>
        <v>2</v>
      </c>
      <c r="AE10" s="21"/>
      <c r="AF10" s="21">
        <f t="shared" si="13"/>
        <v>0</v>
      </c>
      <c r="AG10" s="21">
        <f t="shared" si="3"/>
        <v>8</v>
      </c>
      <c r="AH10" s="21">
        <f t="shared" si="14"/>
        <v>2</v>
      </c>
      <c r="AI10" s="21"/>
      <c r="AJ10" s="21">
        <f t="shared" si="19"/>
        <v>0</v>
      </c>
      <c r="AK10" s="21">
        <f t="shared" si="20"/>
        <v>11</v>
      </c>
      <c r="AL10" s="21">
        <f t="shared" si="15"/>
        <v>3</v>
      </c>
      <c r="AN10" s="21">
        <f t="shared" si="6"/>
        <v>9</v>
      </c>
      <c r="AO10" s="14">
        <f t="shared" si="7"/>
        <v>2</v>
      </c>
      <c r="AP10" s="53">
        <f t="shared" si="8"/>
        <v>2.25</v>
      </c>
      <c r="AQ10" s="21">
        <f t="shared" si="9"/>
        <v>2</v>
      </c>
      <c r="AS10">
        <f>IF(AND(AH10=3,DonneesCollectees!B10="prairie"),1,0)</f>
        <v>0</v>
      </c>
    </row>
    <row r="11" spans="1:45" x14ac:dyDescent="0.3">
      <c r="A11" s="14">
        <f>DonneesCollectees!A11</f>
        <v>1</v>
      </c>
      <c r="B11" s="32">
        <f>IF(DonneesCollectees!B11=99,99,VLOOKUP(DonneesCollectees!B11,Matrices_notation!$A$2:$B$20,2,0))</f>
        <v>0</v>
      </c>
      <c r="C11" s="32">
        <f>IF(DonneesCollectees!C11=99,99,VLOOKUP(DonneesCollectees!C11,Matrices_notation!$D$2:$F$5,3,0))</f>
        <v>0</v>
      </c>
      <c r="D11" s="18">
        <f>IF(DonneesCollectees!D11=99,99,VLOOKUP(DonneesCollectees!D11,Matrices_notation!$A$23:$B$32,2,0))</f>
        <v>1</v>
      </c>
      <c r="E11" s="32">
        <f>IF(DonneesCollectees!E11=99,99,VLOOKUP(DonneesCollectees!E11,Matrices_notation!$P$25:$R$27,3,0))</f>
        <v>3</v>
      </c>
      <c r="F11" s="32">
        <f>IF(DonneesCollectees!F11=99,99,VLOOKUP(DonneesCollectees!F11,Matrices_notation!$H$8:$J$9,3,0))</f>
        <v>2</v>
      </c>
      <c r="G11" s="18">
        <f>IF(DonneesCollectees!F11=99,99,VLOOKUP(DonneesCollectees!G11,Matrices_notation!$P$13:$R$15,3,0))</f>
        <v>1</v>
      </c>
      <c r="H11" s="20">
        <f>IF(DonneesCollectees!H11=99,99,VLOOKUP(DonneesCollectees!H11,Matrices_notation!$D$8:$F$10,3,0))</f>
        <v>1</v>
      </c>
      <c r="I11" s="33">
        <f>IF(DonneesCollectees!I11=99,99,VLOOKUP(DonneesCollectees!I11,Matrices_notation!$L$19:$N$24,3,0))</f>
        <v>2</v>
      </c>
      <c r="J11" s="32">
        <f>IF(DonneesCollectees!J11=99,99,VLOOKUP(DonneesCollectees!J11,Matrices_notation!$H$2:$J$5,3,0))</f>
        <v>1</v>
      </c>
      <c r="K11" s="32">
        <f>IF(DonneesCollectees!K11=99,99,VLOOKUP(DonneesCollectees!K11,Matrices_notation!$P$19:$R$21,3,0))</f>
        <v>2</v>
      </c>
      <c r="L11" s="34">
        <f>IF(AND(DonneesCollectees!B11&lt;&gt;"jachère",DonneesCollectees!B11&lt;&gt;"prairie",DonneesCollectees!B11&lt;&gt;"verger",DonneesCollectees!I11=3),IF(DonneesCollectees!L11=99,99,VLOOKUP(DonneesCollectees!L11,Matrices_notation!$H$13:$J$14,3,0)),2)</f>
        <v>2</v>
      </c>
      <c r="M11" s="34">
        <f>IF(DonneesCollectees!M11=99,99,VLOOKUP(DonneesCollectees!M11,Matrices_notation!$H$25:$J$27,3,0))</f>
        <v>1</v>
      </c>
      <c r="N11" s="34">
        <f>IF(DonneesCollectees!N11=99,99,VLOOKUP(DonneesCollectees!N11,Matrices_notation!$P$7:$R$10,3,0))</f>
        <v>3</v>
      </c>
      <c r="O11" s="34">
        <f>IF(DonneesCollectees!O11=99,99,VLOOKUP(DonneesCollectees!O11,Matrices_notation!$P$2:$R$3,3,0))</f>
        <v>3</v>
      </c>
      <c r="P11" s="34">
        <f>IF(DonneesCollectees!P11=99,99,VLOOKUP(DonneesCollectees!P11,Matrices_notation!$L$13:$N$16,3,0))</f>
        <v>0</v>
      </c>
      <c r="Q11" s="35">
        <f>IF(DonneesCollectees!Q11=99,99,VLOOKUP(DonneesCollectees!Q11,Matrices_notation!$D$13:$F$15,3,0))</f>
        <v>1</v>
      </c>
      <c r="R11" s="35">
        <f>IF(DonneesCollectees!R11=99,99,VLOOKUP(DonneesCollectees!R11,Matrices_notation!$D$25:$F$26,3,0))</f>
        <v>2</v>
      </c>
      <c r="S11" s="35">
        <f>IF(DonneesCollectees!S11=99,99,VLOOKUP(DonneesCollectees!S11,Matrices_notation!$H$19:$J$22,3,0))</f>
        <v>2</v>
      </c>
      <c r="T11" s="35">
        <f>IF(DonneesCollectees!T11=99,99,VLOOKUP(DonneesCollectees!T11,Matrices_notation!$L$2:$N$4,3,0))</f>
        <v>3</v>
      </c>
      <c r="U11" s="35">
        <f>IF(DonneesCollectees!U11=99,99,VLOOKUP(DonneesCollectees!U11,Matrices_notation!$D$19:$F$22,3,0))</f>
        <v>2</v>
      </c>
      <c r="V11" s="34">
        <f>IF(DonneesCollectees!V11=99,99,VLOOKUP(DonneesCollectees!V11,Matrices_notation!$L$8:$N$10,3,0))</f>
        <v>2</v>
      </c>
      <c r="X11" s="21">
        <f t="shared" si="16"/>
        <v>0</v>
      </c>
      <c r="Y11" s="21">
        <f t="shared" si="10"/>
        <v>10</v>
      </c>
      <c r="Z11" s="21">
        <f t="shared" si="11"/>
        <v>2</v>
      </c>
      <c r="AA11" s="21"/>
      <c r="AB11" s="21">
        <f t="shared" si="17"/>
        <v>0</v>
      </c>
      <c r="AC11" s="21">
        <f t="shared" si="18"/>
        <v>5</v>
      </c>
      <c r="AD11" s="21">
        <f t="shared" si="12"/>
        <v>2</v>
      </c>
      <c r="AE11" s="21"/>
      <c r="AF11" s="21">
        <f t="shared" si="13"/>
        <v>0</v>
      </c>
      <c r="AG11" s="21">
        <f t="shared" si="3"/>
        <v>7</v>
      </c>
      <c r="AH11" s="21">
        <f t="shared" si="14"/>
        <v>2</v>
      </c>
      <c r="AI11" s="21"/>
      <c r="AJ11" s="21">
        <f t="shared" si="19"/>
        <v>0</v>
      </c>
      <c r="AK11" s="21">
        <f t="shared" si="20"/>
        <v>9</v>
      </c>
      <c r="AL11" s="21">
        <f t="shared" si="15"/>
        <v>2</v>
      </c>
      <c r="AN11" s="21">
        <f t="shared" si="6"/>
        <v>8</v>
      </c>
      <c r="AO11" s="14">
        <f t="shared" si="7"/>
        <v>2</v>
      </c>
      <c r="AP11" s="53">
        <f t="shared" si="8"/>
        <v>2</v>
      </c>
      <c r="AQ11" s="21">
        <f t="shared" si="9"/>
        <v>2</v>
      </c>
      <c r="AS11">
        <f>IF(AND(AH11=3,DonneesCollectees!B11="prairie"),1,0)</f>
        <v>0</v>
      </c>
    </row>
    <row r="12" spans="1:45" x14ac:dyDescent="0.3">
      <c r="A12" s="14">
        <f>DonneesCollectees!A12</f>
        <v>5</v>
      </c>
      <c r="B12" s="32">
        <f>IF(DonneesCollectees!B12=99,99,VLOOKUP(DonneesCollectees!B12,Matrices_notation!$A$2:$B$20,2,0))</f>
        <v>0</v>
      </c>
      <c r="C12" s="32">
        <f>IF(DonneesCollectees!C12=99,99,VLOOKUP(DonneesCollectees!C12,Matrices_notation!$D$2:$F$5,3,0))</f>
        <v>2</v>
      </c>
      <c r="D12" s="18">
        <f>IF(DonneesCollectees!D12=99,99,VLOOKUP(DonneesCollectees!D12,Matrices_notation!$A$23:$B$32,2,0))</f>
        <v>1</v>
      </c>
      <c r="E12" s="32">
        <f>IF(DonneesCollectees!E12=99,99,VLOOKUP(DonneesCollectees!E12,Matrices_notation!$P$25:$R$27,3,0))</f>
        <v>3</v>
      </c>
      <c r="F12" s="32">
        <f>IF(DonneesCollectees!F12=99,99,VLOOKUP(DonneesCollectees!F12,Matrices_notation!$H$8:$J$9,3,0))</f>
        <v>2</v>
      </c>
      <c r="G12" s="18">
        <f>IF(DonneesCollectees!F12=99,99,VLOOKUP(DonneesCollectees!G12,Matrices_notation!$P$13:$R$15,3,0))</f>
        <v>2</v>
      </c>
      <c r="H12" s="20">
        <f>IF(DonneesCollectees!H12=99,99,VLOOKUP(DonneesCollectees!H12,Matrices_notation!$D$8:$F$10,3,0))</f>
        <v>2</v>
      </c>
      <c r="I12" s="33">
        <f>IF(DonneesCollectees!I12=99,99,VLOOKUP(DonneesCollectees!I12,Matrices_notation!$L$19:$N$24,3,0))</f>
        <v>2</v>
      </c>
      <c r="J12" s="32">
        <f>IF(DonneesCollectees!J12=99,99,VLOOKUP(DonneesCollectees!J12,Matrices_notation!$H$2:$J$5,3,0))</f>
        <v>2</v>
      </c>
      <c r="K12" s="32">
        <f>IF(DonneesCollectees!K12=99,99,VLOOKUP(DonneesCollectees!K12,Matrices_notation!$P$19:$R$21,3,0))</f>
        <v>2</v>
      </c>
      <c r="L12" s="34">
        <f>IF(AND(DonneesCollectees!B12&lt;&gt;"jachère",DonneesCollectees!B12&lt;&gt;"prairie",DonneesCollectees!B12&lt;&gt;"verger",DonneesCollectees!I12=3),IF(DonneesCollectees!L12=99,99,VLOOKUP(DonneesCollectees!L12,Matrices_notation!$H$13:$J$14,3,0)),2)</f>
        <v>2</v>
      </c>
      <c r="M12" s="34">
        <f>IF(DonneesCollectees!M12=99,99,VLOOKUP(DonneesCollectees!M12,Matrices_notation!$H$25:$J$27,3,0))</f>
        <v>1</v>
      </c>
      <c r="N12" s="34">
        <f>IF(DonneesCollectees!N12=99,99,VLOOKUP(DonneesCollectees!N12,Matrices_notation!$P$7:$R$10,3,0))</f>
        <v>1</v>
      </c>
      <c r="O12" s="34">
        <f>IF(DonneesCollectees!O12=99,99,VLOOKUP(DonneesCollectees!O12,Matrices_notation!$P$2:$R$3,3,0))</f>
        <v>1</v>
      </c>
      <c r="P12" s="34">
        <f>IF(DonneesCollectees!P12=99,99,VLOOKUP(DonneesCollectees!P12,Matrices_notation!$L$13:$N$16,3,0))</f>
        <v>0</v>
      </c>
      <c r="Q12" s="35">
        <f>IF(DonneesCollectees!Q12=99,99,VLOOKUP(DonneesCollectees!Q12,Matrices_notation!$D$13:$F$15,3,0))</f>
        <v>1</v>
      </c>
      <c r="R12" s="35">
        <f>IF(DonneesCollectees!R12=99,99,VLOOKUP(DonneesCollectees!R12,Matrices_notation!$D$25:$F$26,3,0))</f>
        <v>2</v>
      </c>
      <c r="S12" s="35">
        <f>IF(DonneesCollectees!S12=99,99,VLOOKUP(DonneesCollectees!S12,Matrices_notation!$H$19:$J$22,3,0))</f>
        <v>1</v>
      </c>
      <c r="T12" s="35">
        <f>IF(DonneesCollectees!T12=99,99,VLOOKUP(DonneesCollectees!T12,Matrices_notation!$L$2:$N$4,3,0))</f>
        <v>2</v>
      </c>
      <c r="U12" s="35">
        <f>IF(DonneesCollectees!U12=99,99,VLOOKUP(DonneesCollectees!U12,Matrices_notation!$D$19:$F$22,3,0))</f>
        <v>2</v>
      </c>
      <c r="V12" s="34">
        <f>IF(DonneesCollectees!V12=99,99,VLOOKUP(DonneesCollectees!V12,Matrices_notation!$L$8:$N$10,3,0))</f>
        <v>2</v>
      </c>
      <c r="X12" s="21">
        <f t="shared" si="16"/>
        <v>0</v>
      </c>
      <c r="Y12" s="21">
        <f t="shared" si="10"/>
        <v>8</v>
      </c>
      <c r="Z12" s="21">
        <f t="shared" si="11"/>
        <v>2</v>
      </c>
      <c r="AA12" s="21"/>
      <c r="AB12" s="21">
        <f t="shared" si="17"/>
        <v>0</v>
      </c>
      <c r="AC12" s="21">
        <f t="shared" si="18"/>
        <v>6</v>
      </c>
      <c r="AD12" s="21">
        <f t="shared" si="12"/>
        <v>2</v>
      </c>
      <c r="AE12" s="21"/>
      <c r="AF12" s="21">
        <f t="shared" si="13"/>
        <v>0</v>
      </c>
      <c r="AG12" s="21">
        <f t="shared" si="3"/>
        <v>10</v>
      </c>
      <c r="AH12" s="21">
        <f t="shared" si="14"/>
        <v>2</v>
      </c>
      <c r="AI12" s="21"/>
      <c r="AJ12" s="21">
        <f t="shared" si="19"/>
        <v>0</v>
      </c>
      <c r="AK12" s="21">
        <f t="shared" si="20"/>
        <v>5</v>
      </c>
      <c r="AL12" s="21">
        <f t="shared" si="15"/>
        <v>1</v>
      </c>
      <c r="AN12" s="21">
        <f t="shared" si="6"/>
        <v>7</v>
      </c>
      <c r="AO12" s="14">
        <f t="shared" si="7"/>
        <v>1</v>
      </c>
      <c r="AP12" s="53">
        <f t="shared" si="8"/>
        <v>1.75</v>
      </c>
      <c r="AQ12" s="21">
        <f t="shared" si="9"/>
        <v>2</v>
      </c>
      <c r="AS12">
        <f>IF(AND(AH12=3,DonneesCollectees!B12="prairie"),1,0)</f>
        <v>0</v>
      </c>
    </row>
    <row r="13" spans="1:45" x14ac:dyDescent="0.3">
      <c r="A13" s="14">
        <f>DonneesCollectees!A13</f>
        <v>14</v>
      </c>
      <c r="B13" s="32">
        <f>IF(DonneesCollectees!B13=99,99,VLOOKUP(DonneesCollectees!B13,Matrices_notation!$A$2:$B$20,2,0))</f>
        <v>2</v>
      </c>
      <c r="C13" s="32">
        <f>IF(DonneesCollectees!C13=99,99,VLOOKUP(DonneesCollectees!C13,Matrices_notation!$D$2:$F$5,3,0))</f>
        <v>3</v>
      </c>
      <c r="D13" s="18">
        <f>IF(DonneesCollectees!D13=99,99,VLOOKUP(DonneesCollectees!D13,Matrices_notation!$A$23:$B$32,2,0))</f>
        <v>1</v>
      </c>
      <c r="E13" s="32">
        <f>IF(DonneesCollectees!E13=99,99,VLOOKUP(DonneesCollectees!E13,Matrices_notation!$P$25:$R$27,3,0))</f>
        <v>3</v>
      </c>
      <c r="F13" s="32">
        <f>IF(DonneesCollectees!F13=99,99,VLOOKUP(DonneesCollectees!F13,Matrices_notation!$H$8:$J$9,3,0))</f>
        <v>2</v>
      </c>
      <c r="G13" s="18">
        <f>IF(DonneesCollectees!F13=99,99,VLOOKUP(DonneesCollectees!G13,Matrices_notation!$P$13:$R$15,3,0))</f>
        <v>2</v>
      </c>
      <c r="H13" s="20">
        <f>IF(DonneesCollectees!H13=99,99,VLOOKUP(DonneesCollectees!H13,Matrices_notation!$D$8:$F$10,3,0))</f>
        <v>2</v>
      </c>
      <c r="I13" s="33">
        <f>IF(DonneesCollectees!I13=99,99,VLOOKUP(DonneesCollectees!I13,Matrices_notation!$L$19:$N$24,3,0))</f>
        <v>3</v>
      </c>
      <c r="J13" s="32">
        <f>IF(DonneesCollectees!J13=99,99,VLOOKUP(DonneesCollectees!J13,Matrices_notation!$H$2:$J$5,3,0))</f>
        <v>3</v>
      </c>
      <c r="K13" s="32">
        <f>IF(DonneesCollectees!K13=99,99,VLOOKUP(DonneesCollectees!K13,Matrices_notation!$P$19:$R$21,3,0))</f>
        <v>3</v>
      </c>
      <c r="L13" s="34">
        <f>IF(AND(DonneesCollectees!B13&lt;&gt;"jachère",DonneesCollectees!B13&lt;&gt;"prairie",DonneesCollectees!B13&lt;&gt;"verger",DonneesCollectees!I13=3),IF(DonneesCollectees!L13=99,99,VLOOKUP(DonneesCollectees!L13,Matrices_notation!$H$13:$J$14,3,0)),2)</f>
        <v>2</v>
      </c>
      <c r="M13" s="34">
        <f>IF(DonneesCollectees!M13=99,99,VLOOKUP(DonneesCollectees!M13,Matrices_notation!$H$25:$J$27,3,0))</f>
        <v>1</v>
      </c>
      <c r="N13" s="34">
        <f>IF(DonneesCollectees!N13=99,99,VLOOKUP(DonneesCollectees!N13,Matrices_notation!$P$7:$R$10,3,0))</f>
        <v>1</v>
      </c>
      <c r="O13" s="34">
        <f>IF(DonneesCollectees!O13=99,99,VLOOKUP(DonneesCollectees!O13,Matrices_notation!$P$2:$R$3,3,0))</f>
        <v>1</v>
      </c>
      <c r="P13" s="34">
        <f>IF(DonneesCollectees!P13=99,99,VLOOKUP(DonneesCollectees!P13,Matrices_notation!$L$13:$N$16,3,0))</f>
        <v>3</v>
      </c>
      <c r="Q13" s="35">
        <f>IF(DonneesCollectees!Q13=99,99,VLOOKUP(DonneesCollectees!Q13,Matrices_notation!$D$13:$F$15,3,0))</f>
        <v>3</v>
      </c>
      <c r="R13" s="35">
        <f>IF(DonneesCollectees!R13=99,99,VLOOKUP(DonneesCollectees!R13,Matrices_notation!$D$25:$F$26,3,0))</f>
        <v>2</v>
      </c>
      <c r="S13" s="35">
        <f>IF(DonneesCollectees!S13=99,99,VLOOKUP(DonneesCollectees!S13,Matrices_notation!$H$19:$J$22,3,0))</f>
        <v>3</v>
      </c>
      <c r="T13" s="35">
        <f>IF(DonneesCollectees!T13=99,99,VLOOKUP(DonneesCollectees!T13,Matrices_notation!$L$2:$N$4,3,0))</f>
        <v>3</v>
      </c>
      <c r="U13" s="35">
        <f>IF(DonneesCollectees!U13=99,99,VLOOKUP(DonneesCollectees!U13,Matrices_notation!$D$19:$F$22,3,0))</f>
        <v>3</v>
      </c>
      <c r="V13" s="34">
        <f>IF(DonneesCollectees!V13=99,99,VLOOKUP(DonneesCollectees!V13,Matrices_notation!$L$8:$N$10,3,0))</f>
        <v>3</v>
      </c>
      <c r="X13" s="21">
        <f t="shared" si="16"/>
        <v>0</v>
      </c>
      <c r="Y13" s="21">
        <f t="shared" si="10"/>
        <v>14</v>
      </c>
      <c r="Z13" s="21">
        <f t="shared" si="11"/>
        <v>3</v>
      </c>
      <c r="AA13" s="21"/>
      <c r="AB13" s="21">
        <f t="shared" si="17"/>
        <v>0</v>
      </c>
      <c r="AC13" s="21">
        <f t="shared" si="18"/>
        <v>8</v>
      </c>
      <c r="AD13" s="21">
        <f t="shared" si="12"/>
        <v>3</v>
      </c>
      <c r="AE13" s="21"/>
      <c r="AF13" s="21">
        <f t="shared" si="13"/>
        <v>0</v>
      </c>
      <c r="AG13" s="21">
        <f t="shared" si="3"/>
        <v>15</v>
      </c>
      <c r="AH13" s="21">
        <f t="shared" si="14"/>
        <v>3</v>
      </c>
      <c r="AI13" s="21"/>
      <c r="AJ13" s="21">
        <f t="shared" si="19"/>
        <v>0</v>
      </c>
      <c r="AK13" s="21">
        <f t="shared" si="20"/>
        <v>8</v>
      </c>
      <c r="AL13" s="21">
        <f t="shared" si="15"/>
        <v>3</v>
      </c>
      <c r="AN13" s="21">
        <f t="shared" si="6"/>
        <v>12</v>
      </c>
      <c r="AO13" s="14">
        <f t="shared" si="7"/>
        <v>3</v>
      </c>
      <c r="AP13" s="53">
        <f t="shared" si="8"/>
        <v>3</v>
      </c>
      <c r="AQ13" s="21">
        <f t="shared" si="9"/>
        <v>3</v>
      </c>
      <c r="AS13">
        <f>IF(AND(AH13=3,DonneesCollectees!B13="prairie"),1,0)</f>
        <v>0</v>
      </c>
    </row>
    <row r="14" spans="1:45" x14ac:dyDescent="0.3">
      <c r="A14" s="14">
        <f>DonneesCollectees!A14</f>
        <v>16</v>
      </c>
      <c r="B14" s="32">
        <f>IF(DonneesCollectees!B14=99,99,VLOOKUP(DonneesCollectees!B14,Matrices_notation!$A$2:$B$20,2,0))</f>
        <v>2</v>
      </c>
      <c r="C14" s="32">
        <f>IF(DonneesCollectees!C14=99,99,VLOOKUP(DonneesCollectees!C14,Matrices_notation!$D$2:$F$5,3,0))</f>
        <v>3</v>
      </c>
      <c r="D14" s="18">
        <f>IF(DonneesCollectees!D14=99,99,VLOOKUP(DonneesCollectees!D14,Matrices_notation!$A$23:$B$32,2,0))</f>
        <v>2</v>
      </c>
      <c r="E14" s="32">
        <f>IF(DonneesCollectees!E14=99,99,VLOOKUP(DonneesCollectees!E14,Matrices_notation!$P$25:$R$27,3,0))</f>
        <v>3</v>
      </c>
      <c r="F14" s="32">
        <f>IF(DonneesCollectees!F14=99,99,VLOOKUP(DonneesCollectees!F14,Matrices_notation!$H$8:$J$9,3,0))</f>
        <v>2</v>
      </c>
      <c r="G14" s="18">
        <f>IF(DonneesCollectees!F14=99,99,VLOOKUP(DonneesCollectees!G14,Matrices_notation!$P$13:$R$15,3,0))</f>
        <v>2</v>
      </c>
      <c r="H14" s="20">
        <f>IF(DonneesCollectees!H14=99,99,VLOOKUP(DonneesCollectees!H14,Matrices_notation!$D$8:$F$10,3,0))</f>
        <v>2</v>
      </c>
      <c r="I14" s="33">
        <f>IF(DonneesCollectees!I14=99,99,VLOOKUP(DonneesCollectees!I14,Matrices_notation!$L$19:$N$24,3,0))</f>
        <v>3</v>
      </c>
      <c r="J14" s="32">
        <f>IF(DonneesCollectees!J14=99,99,VLOOKUP(DonneesCollectees!J14,Matrices_notation!$H$2:$J$5,3,0))</f>
        <v>2</v>
      </c>
      <c r="K14" s="32">
        <f>IF(DonneesCollectees!K14=99,99,VLOOKUP(DonneesCollectees!K14,Matrices_notation!$P$19:$R$21,3,0))</f>
        <v>3</v>
      </c>
      <c r="L14" s="34">
        <f>IF(AND(DonneesCollectees!B14&lt;&gt;"jachère",DonneesCollectees!B14&lt;&gt;"prairie",DonneesCollectees!B14&lt;&gt;"verger",DonneesCollectees!I14=3),IF(DonneesCollectees!L14=99,99,VLOOKUP(DonneesCollectees!L14,Matrices_notation!$H$13:$J$14,3,0)),2)</f>
        <v>2</v>
      </c>
      <c r="M14" s="34">
        <f>IF(DonneesCollectees!M14=99,99,VLOOKUP(DonneesCollectees!M14,Matrices_notation!$H$25:$J$27,3,0))</f>
        <v>1</v>
      </c>
      <c r="N14" s="34">
        <f>IF(DonneesCollectees!N14=99,99,VLOOKUP(DonneesCollectees!N14,Matrices_notation!$P$7:$R$10,3,0))</f>
        <v>1</v>
      </c>
      <c r="O14" s="34">
        <f>IF(DonneesCollectees!O14=99,99,VLOOKUP(DonneesCollectees!O14,Matrices_notation!$P$2:$R$3,3,0))</f>
        <v>1</v>
      </c>
      <c r="P14" s="34">
        <f>IF(DonneesCollectees!P14=99,99,VLOOKUP(DonneesCollectees!P14,Matrices_notation!$L$13:$N$16,3,0))</f>
        <v>3</v>
      </c>
      <c r="Q14" s="35">
        <f>IF(DonneesCollectees!Q14=99,99,VLOOKUP(DonneesCollectees!Q14,Matrices_notation!$D$13:$F$15,3,0))</f>
        <v>3</v>
      </c>
      <c r="R14" s="35">
        <f>IF(DonneesCollectees!R14=99,99,VLOOKUP(DonneesCollectees!R14,Matrices_notation!$D$25:$F$26,3,0))</f>
        <v>2</v>
      </c>
      <c r="S14" s="35">
        <f>IF(DonneesCollectees!S14=99,99,VLOOKUP(DonneesCollectees!S14,Matrices_notation!$H$19:$J$22,3,0))</f>
        <v>3</v>
      </c>
      <c r="T14" s="35">
        <f>IF(DonneesCollectees!T14=99,99,VLOOKUP(DonneesCollectees!T14,Matrices_notation!$L$2:$N$4,3,0))</f>
        <v>3</v>
      </c>
      <c r="U14" s="35">
        <f>IF(DonneesCollectees!U14=99,99,VLOOKUP(DonneesCollectees!U14,Matrices_notation!$D$19:$F$22,3,0))</f>
        <v>3</v>
      </c>
      <c r="V14" s="34">
        <f>IF(DonneesCollectees!V14=99,99,VLOOKUP(DonneesCollectees!V14,Matrices_notation!$L$8:$N$10,3,0))</f>
        <v>3</v>
      </c>
      <c r="X14" s="21">
        <f t="shared" si="16"/>
        <v>0</v>
      </c>
      <c r="Y14" s="21">
        <f t="shared" si="10"/>
        <v>14</v>
      </c>
      <c r="Z14" s="21">
        <f t="shared" si="11"/>
        <v>3</v>
      </c>
      <c r="AB14" s="21">
        <f t="shared" si="17"/>
        <v>0</v>
      </c>
      <c r="AC14" s="21">
        <f t="shared" si="18"/>
        <v>8</v>
      </c>
      <c r="AD14" s="21">
        <f t="shared" si="12"/>
        <v>3</v>
      </c>
      <c r="AF14" s="21">
        <f t="shared" si="13"/>
        <v>0</v>
      </c>
      <c r="AG14" s="21">
        <f t="shared" si="3"/>
        <v>15</v>
      </c>
      <c r="AH14" s="21">
        <f t="shared" si="14"/>
        <v>3</v>
      </c>
      <c r="AJ14" s="21">
        <f t="shared" si="19"/>
        <v>0</v>
      </c>
      <c r="AK14" s="21">
        <f t="shared" si="20"/>
        <v>8</v>
      </c>
      <c r="AL14" s="21">
        <f t="shared" si="15"/>
        <v>3</v>
      </c>
      <c r="AN14" s="21">
        <f t="shared" si="6"/>
        <v>12</v>
      </c>
      <c r="AO14" s="14">
        <f t="shared" si="7"/>
        <v>3</v>
      </c>
      <c r="AP14" s="53">
        <f t="shared" si="8"/>
        <v>3</v>
      </c>
      <c r="AQ14" s="21">
        <f t="shared" si="9"/>
        <v>3</v>
      </c>
      <c r="AS14">
        <f>IF(AND(AH14=3,DonneesCollectees!B14="prairie"),1,0)</f>
        <v>0</v>
      </c>
    </row>
    <row r="15" spans="1:45" x14ac:dyDescent="0.3">
      <c r="A15" s="14">
        <f>DonneesCollectees!A15</f>
        <v>18</v>
      </c>
      <c r="B15" s="32">
        <f>IF(DonneesCollectees!B15=99,99,VLOOKUP(DonneesCollectees!B15,Matrices_notation!$A$2:$B$20,2,0))</f>
        <v>3</v>
      </c>
      <c r="C15" s="32">
        <f>IF(DonneesCollectees!C15=99,99,VLOOKUP(DonneesCollectees!C15,Matrices_notation!$D$2:$F$5,3,0))</f>
        <v>3</v>
      </c>
      <c r="D15" s="18">
        <f>IF(DonneesCollectees!D15=99,99,VLOOKUP(DonneesCollectees!D15,Matrices_notation!$A$23:$B$32,2,0))</f>
        <v>2</v>
      </c>
      <c r="E15" s="32">
        <f>IF(DonneesCollectees!E15=99,99,VLOOKUP(DonneesCollectees!E15,Matrices_notation!$P$25:$R$27,3,0))</f>
        <v>3</v>
      </c>
      <c r="F15" s="32">
        <f>IF(DonneesCollectees!F15=99,99,VLOOKUP(DonneesCollectees!F15,Matrices_notation!$H$8:$J$9,3,0))</f>
        <v>3</v>
      </c>
      <c r="G15" s="18">
        <f>IF(DonneesCollectees!F15=99,99,VLOOKUP(DonneesCollectees!G15,Matrices_notation!$P$13:$R$15,3,0))</f>
        <v>1</v>
      </c>
      <c r="H15" s="20">
        <f>IF(DonneesCollectees!H15=99,99,VLOOKUP(DonneesCollectees!H15,Matrices_notation!$D$8:$F$10,3,0))</f>
        <v>2</v>
      </c>
      <c r="I15" s="33">
        <f>IF(DonneesCollectees!I15=99,99,VLOOKUP(DonneesCollectees!I15,Matrices_notation!$L$19:$N$24,3,0))</f>
        <v>3</v>
      </c>
      <c r="J15" s="32">
        <f>IF(DonneesCollectees!J15=99,99,VLOOKUP(DonneesCollectees!J15,Matrices_notation!$H$2:$J$5,3,0))</f>
        <v>2</v>
      </c>
      <c r="K15" s="32">
        <f>IF(DonneesCollectees!K15=99,99,VLOOKUP(DonneesCollectees!K15,Matrices_notation!$P$19:$R$21,3,0))</f>
        <v>3</v>
      </c>
      <c r="L15" s="34">
        <f>IF(AND(DonneesCollectees!B15&lt;&gt;"jachère",DonneesCollectees!B15&lt;&gt;"prairie",DonneesCollectees!B15&lt;&gt;"verger",DonneesCollectees!I15=3),IF(DonneesCollectees!L15=99,99,VLOOKUP(DonneesCollectees!L15,Matrices_notation!$H$13:$J$14,3,0)),2)</f>
        <v>2</v>
      </c>
      <c r="M15" s="34">
        <f>IF(DonneesCollectees!M15=99,99,VLOOKUP(DonneesCollectees!M15,Matrices_notation!$H$25:$J$27,3,0))</f>
        <v>1</v>
      </c>
      <c r="N15" s="34">
        <f>IF(DonneesCollectees!N15=99,99,VLOOKUP(DonneesCollectees!N15,Matrices_notation!$P$7:$R$10,3,0))</f>
        <v>1</v>
      </c>
      <c r="O15" s="34">
        <f>IF(DonneesCollectees!O15=99,99,VLOOKUP(DonneesCollectees!O15,Matrices_notation!$P$2:$R$3,3,0))</f>
        <v>1</v>
      </c>
      <c r="P15" s="34">
        <f>IF(DonneesCollectees!P15=99,99,VLOOKUP(DonneesCollectees!P15,Matrices_notation!$L$13:$N$16,3,0))</f>
        <v>1</v>
      </c>
      <c r="Q15" s="35">
        <f>IF(DonneesCollectees!Q15=99,99,VLOOKUP(DonneesCollectees!Q15,Matrices_notation!$D$13:$F$15,3,0))</f>
        <v>1</v>
      </c>
      <c r="R15" s="35">
        <f>IF(DonneesCollectees!R15=99,99,VLOOKUP(DonneesCollectees!R15,Matrices_notation!$D$25:$F$26,3,0))</f>
        <v>2</v>
      </c>
      <c r="S15" s="35">
        <f>IF(DonneesCollectees!S15=99,99,VLOOKUP(DonneesCollectees!S15,Matrices_notation!$H$19:$J$22,3,0))</f>
        <v>2</v>
      </c>
      <c r="T15" s="35">
        <f>IF(DonneesCollectees!T15=99,99,VLOOKUP(DonneesCollectees!T15,Matrices_notation!$L$2:$N$4,3,0))</f>
        <v>3</v>
      </c>
      <c r="U15" s="35">
        <f>IF(DonneesCollectees!U15=99,99,VLOOKUP(DonneesCollectees!U15,Matrices_notation!$D$19:$F$22,3,0))</f>
        <v>3</v>
      </c>
      <c r="V15" s="34">
        <f>IF(DonneesCollectees!V15=99,99,VLOOKUP(DonneesCollectees!V15,Matrices_notation!$L$8:$N$10,3,0))</f>
        <v>3</v>
      </c>
      <c r="X15" s="21">
        <f t="shared" si="16"/>
        <v>0</v>
      </c>
      <c r="Y15" s="21">
        <f t="shared" si="10"/>
        <v>11</v>
      </c>
      <c r="Z15" s="21">
        <f t="shared" si="11"/>
        <v>2</v>
      </c>
      <c r="AB15" s="21">
        <f t="shared" si="17"/>
        <v>0</v>
      </c>
      <c r="AC15" s="21">
        <f t="shared" si="18"/>
        <v>8</v>
      </c>
      <c r="AD15" s="21">
        <f t="shared" si="12"/>
        <v>3</v>
      </c>
      <c r="AF15" s="21">
        <f t="shared" si="13"/>
        <v>0</v>
      </c>
      <c r="AG15" s="21">
        <f t="shared" si="3"/>
        <v>16</v>
      </c>
      <c r="AH15" s="21">
        <f t="shared" si="14"/>
        <v>3</v>
      </c>
      <c r="AJ15" s="21">
        <f t="shared" si="19"/>
        <v>0</v>
      </c>
      <c r="AK15" s="21">
        <f t="shared" si="20"/>
        <v>6</v>
      </c>
      <c r="AL15" s="21">
        <f t="shared" si="15"/>
        <v>1</v>
      </c>
      <c r="AN15" s="21">
        <f t="shared" si="6"/>
        <v>9</v>
      </c>
      <c r="AO15" s="14">
        <f t="shared" si="7"/>
        <v>3</v>
      </c>
      <c r="AP15" s="53">
        <f t="shared" si="8"/>
        <v>2.25</v>
      </c>
      <c r="AQ15" s="21">
        <f t="shared" si="9"/>
        <v>2</v>
      </c>
      <c r="AS15">
        <f>IF(AND(AH15=3,DonneesCollectees!B15="prairie"),1,0)</f>
        <v>0</v>
      </c>
    </row>
    <row r="16" spans="1:45" x14ac:dyDescent="0.3">
      <c r="A16" s="14">
        <f>DonneesCollectees!A16</f>
        <v>15</v>
      </c>
      <c r="B16" s="32">
        <f>IF(DonneesCollectees!B16=99,99,VLOOKUP(DonneesCollectees!B16,Matrices_notation!$A$2:$B$20,2,0))</f>
        <v>3</v>
      </c>
      <c r="C16" s="32">
        <f>IF(DonneesCollectees!C16=99,99,VLOOKUP(DonneesCollectees!C16,Matrices_notation!$D$2:$F$5,3,0))</f>
        <v>3</v>
      </c>
      <c r="D16" s="18">
        <f>IF(DonneesCollectees!D16=99,99,VLOOKUP(DonneesCollectees!D16,Matrices_notation!$A$23:$B$32,2,0))</f>
        <v>1</v>
      </c>
      <c r="E16" s="32">
        <f>IF(DonneesCollectees!E16=99,99,VLOOKUP(DonneesCollectees!E16,Matrices_notation!$P$25:$R$27,3,0))</f>
        <v>3</v>
      </c>
      <c r="F16" s="32">
        <f>IF(DonneesCollectees!F16=99,99,VLOOKUP(DonneesCollectees!F16,Matrices_notation!$H$8:$J$9,3,0))</f>
        <v>3</v>
      </c>
      <c r="G16" s="18">
        <f>IF(DonneesCollectees!F16=99,99,VLOOKUP(DonneesCollectees!G16,Matrices_notation!$P$13:$R$15,3,0))</f>
        <v>2</v>
      </c>
      <c r="H16" s="20">
        <f>IF(DonneesCollectees!H16=99,99,VLOOKUP(DonneesCollectees!H16,Matrices_notation!$D$8:$F$10,3,0))</f>
        <v>2</v>
      </c>
      <c r="I16" s="33">
        <f>IF(DonneesCollectees!I16=99,99,VLOOKUP(DonneesCollectees!I16,Matrices_notation!$L$19:$N$24,3,0))</f>
        <v>3</v>
      </c>
      <c r="J16" s="32">
        <f>IF(DonneesCollectees!J16=99,99,VLOOKUP(DonneesCollectees!J16,Matrices_notation!$H$2:$J$5,3,0))</f>
        <v>2</v>
      </c>
      <c r="K16" s="32">
        <f>IF(DonneesCollectees!K16=99,99,VLOOKUP(DonneesCollectees!K16,Matrices_notation!$P$19:$R$21,3,0))</f>
        <v>2</v>
      </c>
      <c r="L16" s="34">
        <f>IF(AND(DonneesCollectees!B16&lt;&gt;"jachère",DonneesCollectees!B16&lt;&gt;"prairie",DonneesCollectees!B16&lt;&gt;"verger",DonneesCollectees!I16=3),IF(DonneesCollectees!L16=99,99,VLOOKUP(DonneesCollectees!L16,Matrices_notation!$H$13:$J$14,3,0)),2)</f>
        <v>2</v>
      </c>
      <c r="M16" s="34">
        <f>IF(DonneesCollectees!M16=99,99,VLOOKUP(DonneesCollectees!M16,Matrices_notation!$H$25:$J$27,3,0))</f>
        <v>1</v>
      </c>
      <c r="N16" s="34">
        <f>IF(DonneesCollectees!N16=99,99,VLOOKUP(DonneesCollectees!N16,Matrices_notation!$P$7:$R$10,3,0))</f>
        <v>1</v>
      </c>
      <c r="O16" s="34">
        <f>IF(DonneesCollectees!O16=99,99,VLOOKUP(DonneesCollectees!O16,Matrices_notation!$P$2:$R$3,3,0))</f>
        <v>1</v>
      </c>
      <c r="P16" s="34">
        <f>IF(DonneesCollectees!P16=99,99,VLOOKUP(DonneesCollectees!P16,Matrices_notation!$L$13:$N$16,3,0))</f>
        <v>1</v>
      </c>
      <c r="Q16" s="35">
        <f>IF(DonneesCollectees!Q16=99,99,VLOOKUP(DonneesCollectees!Q16,Matrices_notation!$D$13:$F$15,3,0))</f>
        <v>2</v>
      </c>
      <c r="R16" s="35">
        <f>IF(DonneesCollectees!R16=99,99,VLOOKUP(DonneesCollectees!R16,Matrices_notation!$D$25:$F$26,3,0))</f>
        <v>2</v>
      </c>
      <c r="S16" s="35">
        <f>IF(DonneesCollectees!S16=99,99,VLOOKUP(DonneesCollectees!S16,Matrices_notation!$H$19:$J$22,3,0))</f>
        <v>1</v>
      </c>
      <c r="T16" s="35">
        <f>IF(DonneesCollectees!T16=99,99,VLOOKUP(DonneesCollectees!T16,Matrices_notation!$L$2:$N$4,3,0))</f>
        <v>2</v>
      </c>
      <c r="U16" s="35">
        <f>IF(DonneesCollectees!U16=99,99,VLOOKUP(DonneesCollectees!U16,Matrices_notation!$D$19:$F$22,3,0))</f>
        <v>1</v>
      </c>
      <c r="V16" s="34">
        <f>IF(DonneesCollectees!V16=99,99,VLOOKUP(DonneesCollectees!V16,Matrices_notation!$L$8:$N$10,3,0))</f>
        <v>3</v>
      </c>
      <c r="X16" s="21">
        <f t="shared" si="16"/>
        <v>0</v>
      </c>
      <c r="Y16" s="21">
        <f t="shared" si="10"/>
        <v>8</v>
      </c>
      <c r="Z16" s="21">
        <f t="shared" si="11"/>
        <v>2</v>
      </c>
      <c r="AB16" s="21">
        <f t="shared" si="17"/>
        <v>0</v>
      </c>
      <c r="AC16" s="21">
        <f t="shared" si="18"/>
        <v>8</v>
      </c>
      <c r="AD16" s="21">
        <f t="shared" si="12"/>
        <v>3</v>
      </c>
      <c r="AF16" s="21">
        <f t="shared" si="13"/>
        <v>0</v>
      </c>
      <c r="AG16" s="21">
        <f t="shared" si="3"/>
        <v>14</v>
      </c>
      <c r="AH16" s="21">
        <f t="shared" si="14"/>
        <v>3</v>
      </c>
      <c r="AJ16" s="21">
        <f t="shared" si="19"/>
        <v>0</v>
      </c>
      <c r="AK16" s="21">
        <f t="shared" si="20"/>
        <v>6</v>
      </c>
      <c r="AL16" s="21">
        <f t="shared" si="15"/>
        <v>1</v>
      </c>
      <c r="AN16" s="21">
        <f t="shared" si="6"/>
        <v>9</v>
      </c>
      <c r="AO16" s="14">
        <f t="shared" si="7"/>
        <v>3</v>
      </c>
      <c r="AP16" s="53">
        <f t="shared" si="8"/>
        <v>2.25</v>
      </c>
      <c r="AQ16" s="21">
        <f t="shared" si="9"/>
        <v>2</v>
      </c>
      <c r="AS16">
        <f>IF(AND(AH16=3,DonneesCollectees!B16="prairie"),1,0)</f>
        <v>0</v>
      </c>
    </row>
    <row r="17" spans="1:45" x14ac:dyDescent="0.3">
      <c r="A17" s="14">
        <f>DonneesCollectees!A17</f>
        <v>13</v>
      </c>
      <c r="B17" s="32">
        <f>IF(DonneesCollectees!B17=99,99,VLOOKUP(DonneesCollectees!B17,Matrices_notation!$A$2:$B$20,2,0))</f>
        <v>2</v>
      </c>
      <c r="C17" s="32">
        <f>IF(DonneesCollectees!C17=99,99,VLOOKUP(DonneesCollectees!C17,Matrices_notation!$D$2:$F$5,3,0))</f>
        <v>3</v>
      </c>
      <c r="D17" s="18">
        <f>IF(DonneesCollectees!D17=99,99,VLOOKUP(DonneesCollectees!D17,Matrices_notation!$A$23:$B$32,2,0))</f>
        <v>2</v>
      </c>
      <c r="E17" s="32">
        <f>IF(DonneesCollectees!E17=99,99,VLOOKUP(DonneesCollectees!E17,Matrices_notation!$P$25:$R$27,3,0))</f>
        <v>3</v>
      </c>
      <c r="F17" s="32">
        <f>IF(DonneesCollectees!F17=99,99,VLOOKUP(DonneesCollectees!F17,Matrices_notation!$H$8:$J$9,3,0))</f>
        <v>2</v>
      </c>
      <c r="G17" s="18">
        <f>IF(DonneesCollectees!F17=99,99,VLOOKUP(DonneesCollectees!G17,Matrices_notation!$P$13:$R$15,3,0))</f>
        <v>1</v>
      </c>
      <c r="H17" s="20">
        <f>IF(DonneesCollectees!H17=99,99,VLOOKUP(DonneesCollectees!H17,Matrices_notation!$D$8:$F$10,3,0))</f>
        <v>2</v>
      </c>
      <c r="I17" s="33">
        <f>IF(DonneesCollectees!I17=99,99,VLOOKUP(DonneesCollectees!I17,Matrices_notation!$L$19:$N$24,3,0))</f>
        <v>3</v>
      </c>
      <c r="J17" s="32">
        <f>IF(DonneesCollectees!J17=99,99,VLOOKUP(DonneesCollectees!J17,Matrices_notation!$H$2:$J$5,3,0))</f>
        <v>2</v>
      </c>
      <c r="K17" s="32">
        <f>IF(DonneesCollectees!K17=99,99,VLOOKUP(DonneesCollectees!K17,Matrices_notation!$P$19:$R$21,3,0))</f>
        <v>2</v>
      </c>
      <c r="L17" s="34">
        <f>IF(AND(DonneesCollectees!B17&lt;&gt;"jachère",DonneesCollectees!B17&lt;&gt;"prairie",DonneesCollectees!B17&lt;&gt;"verger",DonneesCollectees!I17=3),IF(DonneesCollectees!L17=99,99,VLOOKUP(DonneesCollectees!L17,Matrices_notation!$H$13:$J$14,3,0)),2)</f>
        <v>2</v>
      </c>
      <c r="M17" s="34">
        <f>IF(DonneesCollectees!M17=99,99,VLOOKUP(DonneesCollectees!M17,Matrices_notation!$H$25:$J$27,3,0))</f>
        <v>1</v>
      </c>
      <c r="N17" s="34">
        <f>IF(DonneesCollectees!N17=99,99,VLOOKUP(DonneesCollectees!N17,Matrices_notation!$P$7:$R$10,3,0))</f>
        <v>1</v>
      </c>
      <c r="O17" s="34">
        <f>IF(DonneesCollectees!O17=99,99,VLOOKUP(DonneesCollectees!O17,Matrices_notation!$P$2:$R$3,3,0))</f>
        <v>1</v>
      </c>
      <c r="P17" s="34">
        <f>IF(DonneesCollectees!P17=99,99,VLOOKUP(DonneesCollectees!P17,Matrices_notation!$L$13:$N$16,3,0))</f>
        <v>3</v>
      </c>
      <c r="Q17" s="35">
        <f>IF(DonneesCollectees!Q17=99,99,VLOOKUP(DonneesCollectees!Q17,Matrices_notation!$D$13:$F$15,3,0))</f>
        <v>3</v>
      </c>
      <c r="R17" s="35">
        <f>IF(DonneesCollectees!R17=99,99,VLOOKUP(DonneesCollectees!R17,Matrices_notation!$D$25:$F$26,3,0))</f>
        <v>2</v>
      </c>
      <c r="S17" s="35">
        <f>IF(DonneesCollectees!S17=99,99,VLOOKUP(DonneesCollectees!S17,Matrices_notation!$H$19:$J$22,3,0))</f>
        <v>3</v>
      </c>
      <c r="T17" s="35">
        <f>IF(DonneesCollectees!T17=99,99,VLOOKUP(DonneesCollectees!T17,Matrices_notation!$L$2:$N$4,3,0))</f>
        <v>3</v>
      </c>
      <c r="U17" s="35">
        <f>IF(DonneesCollectees!U17=99,99,VLOOKUP(DonneesCollectees!U17,Matrices_notation!$D$19:$F$22,3,0))</f>
        <v>3</v>
      </c>
      <c r="V17" s="34">
        <f>IF(DonneesCollectees!V17=99,99,VLOOKUP(DonneesCollectees!V17,Matrices_notation!$L$8:$N$10,3,0))</f>
        <v>3</v>
      </c>
      <c r="X17" s="21">
        <f t="shared" si="16"/>
        <v>0</v>
      </c>
      <c r="Y17" s="21">
        <f t="shared" si="10"/>
        <v>14</v>
      </c>
      <c r="Z17" s="21">
        <f t="shared" si="11"/>
        <v>3</v>
      </c>
      <c r="AB17" s="21">
        <f t="shared" si="17"/>
        <v>0</v>
      </c>
      <c r="AC17" s="21">
        <f t="shared" si="18"/>
        <v>8</v>
      </c>
      <c r="AD17" s="21">
        <f t="shared" si="12"/>
        <v>3</v>
      </c>
      <c r="AF17" s="21">
        <f t="shared" si="13"/>
        <v>0</v>
      </c>
      <c r="AG17" s="21">
        <f t="shared" si="3"/>
        <v>14</v>
      </c>
      <c r="AH17" s="21">
        <f t="shared" si="14"/>
        <v>3</v>
      </c>
      <c r="AJ17" s="21">
        <f t="shared" si="19"/>
        <v>0</v>
      </c>
      <c r="AK17" s="21">
        <f t="shared" si="20"/>
        <v>8</v>
      </c>
      <c r="AL17" s="21">
        <f t="shared" si="15"/>
        <v>3</v>
      </c>
      <c r="AN17" s="21">
        <f t="shared" si="6"/>
        <v>12</v>
      </c>
      <c r="AO17" s="14">
        <f t="shared" si="7"/>
        <v>3</v>
      </c>
      <c r="AP17" s="53">
        <f t="shared" si="8"/>
        <v>3</v>
      </c>
      <c r="AQ17" s="21">
        <f t="shared" si="9"/>
        <v>3</v>
      </c>
      <c r="AS17">
        <f>IF(AND(AH17=3,DonneesCollectees!B17="prairie"),1,0)</f>
        <v>0</v>
      </c>
    </row>
    <row r="18" spans="1:45" x14ac:dyDescent="0.3">
      <c r="A18" s="14">
        <f>DonneesCollectees!A18</f>
        <v>17</v>
      </c>
      <c r="B18" s="32">
        <f>IF(DonneesCollectees!B18=99,99,VLOOKUP(DonneesCollectees!B18,Matrices_notation!$A$2:$B$20,2,0))</f>
        <v>3</v>
      </c>
      <c r="C18" s="32">
        <f>IF(DonneesCollectees!C18=99,99,VLOOKUP(DonneesCollectees!C18,Matrices_notation!$D$2:$F$5,3,0))</f>
        <v>3</v>
      </c>
      <c r="D18" s="18">
        <f>IF(DonneesCollectees!D18=99,99,VLOOKUP(DonneesCollectees!D18,Matrices_notation!$A$23:$B$32,2,0))</f>
        <v>3</v>
      </c>
      <c r="E18" s="32">
        <f>IF(DonneesCollectees!E18=99,99,VLOOKUP(DonneesCollectees!E18,Matrices_notation!$P$25:$R$27,3,0))</f>
        <v>2</v>
      </c>
      <c r="F18" s="32">
        <f>IF(DonneesCollectees!F18=99,99,VLOOKUP(DonneesCollectees!F18,Matrices_notation!$H$8:$J$9,3,0))</f>
        <v>3</v>
      </c>
      <c r="G18" s="18">
        <f>IF(DonneesCollectees!F18=99,99,VLOOKUP(DonneesCollectees!G18,Matrices_notation!$P$13:$R$15,3,0))</f>
        <v>1</v>
      </c>
      <c r="H18" s="20">
        <f>IF(DonneesCollectees!H18=99,99,VLOOKUP(DonneesCollectees!H18,Matrices_notation!$D$8:$F$10,3,0))</f>
        <v>2</v>
      </c>
      <c r="I18" s="33">
        <f>IF(DonneesCollectees!I18=99,99,VLOOKUP(DonneesCollectees!I18,Matrices_notation!$L$19:$N$24,3,0))</f>
        <v>3</v>
      </c>
      <c r="J18" s="32">
        <f>IF(DonneesCollectees!J18=99,99,VLOOKUP(DonneesCollectees!J18,Matrices_notation!$H$2:$J$5,3,0))</f>
        <v>2</v>
      </c>
      <c r="K18" s="32">
        <f>IF(DonneesCollectees!K18=99,99,VLOOKUP(DonneesCollectees!K18,Matrices_notation!$P$19:$R$21,3,0))</f>
        <v>2</v>
      </c>
      <c r="L18" s="34">
        <f>IF(AND(DonneesCollectees!B18&lt;&gt;"jachère",DonneesCollectees!B18&lt;&gt;"prairie",DonneesCollectees!B18&lt;&gt;"verger",DonneesCollectees!I18=3),IF(DonneesCollectees!L18=99,99,VLOOKUP(DonneesCollectees!L18,Matrices_notation!$H$13:$J$14,3,0)),2)</f>
        <v>3</v>
      </c>
      <c r="M18" s="34">
        <f>IF(DonneesCollectees!M18=99,99,VLOOKUP(DonneesCollectees!M18,Matrices_notation!$H$25:$J$27,3,0))</f>
        <v>1</v>
      </c>
      <c r="N18" s="34">
        <f>IF(DonneesCollectees!N18=99,99,VLOOKUP(DonneesCollectees!N18,Matrices_notation!$P$7:$R$10,3,0))</f>
        <v>1</v>
      </c>
      <c r="O18" s="34">
        <f>IF(DonneesCollectees!O18=99,99,VLOOKUP(DonneesCollectees!O18,Matrices_notation!$P$2:$R$3,3,0))</f>
        <v>1</v>
      </c>
      <c r="P18" s="34">
        <f>IF(DonneesCollectees!P18=99,99,VLOOKUP(DonneesCollectees!P18,Matrices_notation!$L$13:$N$16,3,0))</f>
        <v>3</v>
      </c>
      <c r="Q18" s="35">
        <f>IF(DonneesCollectees!Q18=99,99,VLOOKUP(DonneesCollectees!Q18,Matrices_notation!$D$13:$F$15,3,0))</f>
        <v>3</v>
      </c>
      <c r="R18" s="35">
        <f>IF(DonneesCollectees!R18=99,99,VLOOKUP(DonneesCollectees!R18,Matrices_notation!$D$25:$F$26,3,0))</f>
        <v>2</v>
      </c>
      <c r="S18" s="35">
        <f>IF(DonneesCollectees!S18=99,99,VLOOKUP(DonneesCollectees!S18,Matrices_notation!$H$19:$J$22,3,0))</f>
        <v>3</v>
      </c>
      <c r="T18" s="35">
        <f>IF(DonneesCollectees!T18=99,99,VLOOKUP(DonneesCollectees!T18,Matrices_notation!$L$2:$N$4,3,0))</f>
        <v>3</v>
      </c>
      <c r="U18" s="35">
        <f>IF(DonneesCollectees!U18=99,99,VLOOKUP(DonneesCollectees!U18,Matrices_notation!$D$19:$F$22,3,0))</f>
        <v>3</v>
      </c>
      <c r="V18" s="34">
        <f>IF(DonneesCollectees!V18=99,99,VLOOKUP(DonneesCollectees!V18,Matrices_notation!$L$8:$N$10,3,0))</f>
        <v>3</v>
      </c>
      <c r="X18" s="21">
        <f t="shared" si="16"/>
        <v>0</v>
      </c>
      <c r="Y18" s="21">
        <f t="shared" si="10"/>
        <v>14</v>
      </c>
      <c r="Z18" s="21">
        <f t="shared" si="11"/>
        <v>3</v>
      </c>
      <c r="AB18" s="21">
        <f t="shared" si="17"/>
        <v>0</v>
      </c>
      <c r="AC18" s="21">
        <f t="shared" si="18"/>
        <v>8</v>
      </c>
      <c r="AD18" s="21">
        <f t="shared" si="12"/>
        <v>3</v>
      </c>
      <c r="AF18" s="21">
        <f t="shared" si="13"/>
        <v>0</v>
      </c>
      <c r="AG18" s="21">
        <f t="shared" si="3"/>
        <v>15</v>
      </c>
      <c r="AH18" s="21">
        <f t="shared" si="14"/>
        <v>3</v>
      </c>
      <c r="AJ18" s="21">
        <f t="shared" si="19"/>
        <v>0</v>
      </c>
      <c r="AK18" s="21">
        <f t="shared" si="20"/>
        <v>9</v>
      </c>
      <c r="AL18" s="21">
        <f t="shared" si="15"/>
        <v>3</v>
      </c>
      <c r="AN18" s="21">
        <f t="shared" si="6"/>
        <v>12</v>
      </c>
      <c r="AO18" s="14">
        <f t="shared" si="7"/>
        <v>3</v>
      </c>
      <c r="AP18" s="53">
        <f t="shared" si="8"/>
        <v>3</v>
      </c>
      <c r="AQ18" s="21">
        <f t="shared" si="9"/>
        <v>3</v>
      </c>
      <c r="AS18">
        <f>IF(AND(AH18=3,DonneesCollectees!B18="prairie"),1,0)</f>
        <v>0</v>
      </c>
    </row>
    <row r="19" spans="1:45" x14ac:dyDescent="0.3">
      <c r="A19" s="14">
        <f>DonneesCollectees!A19</f>
        <v>21</v>
      </c>
      <c r="B19" s="32">
        <f>IF(DonneesCollectees!B19=99,99,VLOOKUP(DonneesCollectees!B19,Matrices_notation!$A$2:$B$20,2,0))</f>
        <v>3</v>
      </c>
      <c r="C19" s="32">
        <f>IF(DonneesCollectees!C19=99,99,VLOOKUP(DonneesCollectees!C19,Matrices_notation!$D$2:$F$5,3,0))</f>
        <v>3</v>
      </c>
      <c r="D19" s="18">
        <f>IF(DonneesCollectees!D19=99,99,VLOOKUP(DonneesCollectees!D19,Matrices_notation!$A$23:$B$32,2,0))</f>
        <v>3</v>
      </c>
      <c r="E19" s="32">
        <f>IF(DonneesCollectees!E19=99,99,VLOOKUP(DonneesCollectees!E19,Matrices_notation!$P$25:$R$27,3,0))</f>
        <v>3</v>
      </c>
      <c r="F19" s="32">
        <f>IF(DonneesCollectees!F19=99,99,VLOOKUP(DonneesCollectees!F19,Matrices_notation!$H$8:$J$9,3,0))</f>
        <v>2</v>
      </c>
      <c r="G19" s="18">
        <f>IF(DonneesCollectees!F19=99,99,VLOOKUP(DonneesCollectees!G19,Matrices_notation!$P$13:$R$15,3,0))</f>
        <v>1</v>
      </c>
      <c r="H19" s="20">
        <f>IF(DonneesCollectees!H19=99,99,VLOOKUP(DonneesCollectees!H19,Matrices_notation!$D$8:$F$10,3,0))</f>
        <v>2</v>
      </c>
      <c r="I19" s="33">
        <f>IF(DonneesCollectees!I19=99,99,VLOOKUP(DonneesCollectees!I19,Matrices_notation!$L$19:$N$24,3,0))</f>
        <v>3</v>
      </c>
      <c r="J19" s="32">
        <f>IF(DonneesCollectees!J19=99,99,VLOOKUP(DonneesCollectees!J19,Matrices_notation!$H$2:$J$5,3,0))</f>
        <v>2</v>
      </c>
      <c r="K19" s="32">
        <f>IF(DonneesCollectees!K19=99,99,VLOOKUP(DonneesCollectees!K19,Matrices_notation!$P$19:$R$21,3,0))</f>
        <v>2</v>
      </c>
      <c r="L19" s="34">
        <f>IF(AND(DonneesCollectees!B19&lt;&gt;"jachère",DonneesCollectees!B19&lt;&gt;"prairie",DonneesCollectees!B19&lt;&gt;"verger",DonneesCollectees!I19=3),IF(DonneesCollectees!L19=99,99,VLOOKUP(DonneesCollectees!L19,Matrices_notation!$H$13:$J$14,3,0)),2)</f>
        <v>3</v>
      </c>
      <c r="M19" s="34">
        <f>IF(DonneesCollectees!M19=99,99,VLOOKUP(DonneesCollectees!M19,Matrices_notation!$H$25:$J$27,3,0))</f>
        <v>3</v>
      </c>
      <c r="N19" s="34">
        <f>IF(DonneesCollectees!N19=99,99,VLOOKUP(DonneesCollectees!N19,Matrices_notation!$P$7:$R$10,3,0))</f>
        <v>1</v>
      </c>
      <c r="O19" s="34">
        <f>IF(DonneesCollectees!O19=99,99,VLOOKUP(DonneesCollectees!O19,Matrices_notation!$P$2:$R$3,3,0))</f>
        <v>1</v>
      </c>
      <c r="P19" s="34">
        <f>IF(DonneesCollectees!P19=99,99,VLOOKUP(DonneesCollectees!P19,Matrices_notation!$L$13:$N$16,3,0))</f>
        <v>3</v>
      </c>
      <c r="Q19" s="35">
        <f>IF(DonneesCollectees!Q19=99,99,VLOOKUP(DonneesCollectees!Q19,Matrices_notation!$D$13:$F$15,3,0))</f>
        <v>3</v>
      </c>
      <c r="R19" s="35">
        <f>IF(DonneesCollectees!R19=99,99,VLOOKUP(DonneesCollectees!R19,Matrices_notation!$D$25:$F$26,3,0))</f>
        <v>2</v>
      </c>
      <c r="S19" s="35">
        <f>IF(DonneesCollectees!S19=99,99,VLOOKUP(DonneesCollectees!S19,Matrices_notation!$H$19:$J$22,3,0))</f>
        <v>3</v>
      </c>
      <c r="T19" s="35">
        <f>IF(DonneesCollectees!T19=99,99,VLOOKUP(DonneesCollectees!T19,Matrices_notation!$L$2:$N$4,3,0))</f>
        <v>3</v>
      </c>
      <c r="U19" s="35">
        <f>IF(DonneesCollectees!U19=99,99,VLOOKUP(DonneesCollectees!U19,Matrices_notation!$D$19:$F$22,3,0))</f>
        <v>3</v>
      </c>
      <c r="V19" s="34">
        <f>IF(DonneesCollectees!V19=99,99,VLOOKUP(DonneesCollectees!V19,Matrices_notation!$L$8:$N$10,3,0))</f>
        <v>3</v>
      </c>
      <c r="X19" s="21">
        <f t="shared" si="16"/>
        <v>0</v>
      </c>
      <c r="Y19" s="21">
        <f t="shared" si="10"/>
        <v>14</v>
      </c>
      <c r="Z19" s="21">
        <f t="shared" si="11"/>
        <v>3</v>
      </c>
      <c r="AB19" s="21">
        <f t="shared" si="17"/>
        <v>0</v>
      </c>
      <c r="AC19" s="21">
        <f t="shared" si="18"/>
        <v>8</v>
      </c>
      <c r="AD19" s="21">
        <f t="shared" si="12"/>
        <v>3</v>
      </c>
      <c r="AF19" s="21">
        <f t="shared" si="13"/>
        <v>0</v>
      </c>
      <c r="AG19" s="21">
        <f t="shared" si="3"/>
        <v>16</v>
      </c>
      <c r="AH19" s="21">
        <f t="shared" si="14"/>
        <v>3</v>
      </c>
      <c r="AJ19" s="21">
        <f t="shared" si="19"/>
        <v>0</v>
      </c>
      <c r="AK19" s="21">
        <f t="shared" si="20"/>
        <v>11</v>
      </c>
      <c r="AL19" s="21">
        <f t="shared" si="15"/>
        <v>3</v>
      </c>
      <c r="AN19" s="21">
        <f t="shared" si="6"/>
        <v>12</v>
      </c>
      <c r="AO19" s="14">
        <f t="shared" si="7"/>
        <v>3</v>
      </c>
      <c r="AP19" s="53">
        <f t="shared" si="8"/>
        <v>3</v>
      </c>
      <c r="AQ19" s="21">
        <f t="shared" si="9"/>
        <v>3</v>
      </c>
      <c r="AS19">
        <f>IF(AND(AH19=3,DonneesCollectees!B19="prairie"),1,0)</f>
        <v>0</v>
      </c>
    </row>
    <row r="20" spans="1:45" x14ac:dyDescent="0.3">
      <c r="A20" s="14">
        <f>DonneesCollectees!A20</f>
        <v>22</v>
      </c>
      <c r="B20" s="32">
        <f>IF(DonneesCollectees!B20=99,99,VLOOKUP(DonneesCollectees!B20,Matrices_notation!$A$2:$B$20,2,0))</f>
        <v>3</v>
      </c>
      <c r="C20" s="32">
        <f>IF(DonneesCollectees!C20=99,99,VLOOKUP(DonneesCollectees!C20,Matrices_notation!$D$2:$F$5,3,0))</f>
        <v>3</v>
      </c>
      <c r="D20" s="18">
        <f>IF(DonneesCollectees!D20=99,99,VLOOKUP(DonneesCollectees!D20,Matrices_notation!$A$23:$B$32,2,0))</f>
        <v>1</v>
      </c>
      <c r="E20" s="32">
        <f>IF(DonneesCollectees!E20=99,99,VLOOKUP(DonneesCollectees!E20,Matrices_notation!$P$25:$R$27,3,0))</f>
        <v>3</v>
      </c>
      <c r="F20" s="32">
        <f>IF(DonneesCollectees!F20=99,99,VLOOKUP(DonneesCollectees!F20,Matrices_notation!$H$8:$J$9,3,0))</f>
        <v>3</v>
      </c>
      <c r="G20" s="18">
        <f>IF(DonneesCollectees!F20=99,99,VLOOKUP(DonneesCollectees!G20,Matrices_notation!$P$13:$R$15,3,0))</f>
        <v>1</v>
      </c>
      <c r="H20" s="20">
        <f>IF(DonneesCollectees!H20=99,99,VLOOKUP(DonneesCollectees!H20,Matrices_notation!$D$8:$F$10,3,0))</f>
        <v>2</v>
      </c>
      <c r="I20" s="33">
        <f>IF(DonneesCollectees!I20=99,99,VLOOKUP(DonneesCollectees!I20,Matrices_notation!$L$19:$N$24,3,0))</f>
        <v>3</v>
      </c>
      <c r="J20" s="32">
        <f>IF(DonneesCollectees!J20=99,99,VLOOKUP(DonneesCollectees!J20,Matrices_notation!$H$2:$J$5,3,0))</f>
        <v>2</v>
      </c>
      <c r="K20" s="32">
        <f>IF(DonneesCollectees!K20=99,99,VLOOKUP(DonneesCollectees!K20,Matrices_notation!$P$19:$R$21,3,0))</f>
        <v>3</v>
      </c>
      <c r="L20" s="34">
        <f>IF(AND(DonneesCollectees!B20&lt;&gt;"jachère",DonneesCollectees!B20&lt;&gt;"prairie",DonneesCollectees!B20&lt;&gt;"verger",DonneesCollectees!I20=3),IF(DonneesCollectees!L20=99,99,VLOOKUP(DonneesCollectees!L20,Matrices_notation!$H$13:$J$14,3,0)),2)</f>
        <v>2</v>
      </c>
      <c r="M20" s="34">
        <f>IF(DonneesCollectees!M20=99,99,VLOOKUP(DonneesCollectees!M20,Matrices_notation!$H$25:$J$27,3,0))</f>
        <v>3</v>
      </c>
      <c r="N20" s="34">
        <f>IF(DonneesCollectees!N20=99,99,VLOOKUP(DonneesCollectees!N20,Matrices_notation!$P$7:$R$10,3,0))</f>
        <v>1</v>
      </c>
      <c r="O20" s="34">
        <f>IF(DonneesCollectees!O20=99,99,VLOOKUP(DonneesCollectees!O20,Matrices_notation!$P$2:$R$3,3,0))</f>
        <v>1</v>
      </c>
      <c r="P20" s="34">
        <f>IF(DonneesCollectees!P20=99,99,VLOOKUP(DonneesCollectees!P20,Matrices_notation!$L$13:$N$16,3,0))</f>
        <v>1</v>
      </c>
      <c r="Q20" s="35">
        <f>IF(DonneesCollectees!Q20=99,99,VLOOKUP(DonneesCollectees!Q20,Matrices_notation!$D$13:$F$15,3,0))</f>
        <v>1</v>
      </c>
      <c r="R20" s="35">
        <f>IF(DonneesCollectees!R20=99,99,VLOOKUP(DonneesCollectees!R20,Matrices_notation!$D$25:$F$26,3,0))</f>
        <v>2</v>
      </c>
      <c r="S20" s="35">
        <f>IF(DonneesCollectees!S20=99,99,VLOOKUP(DonneesCollectees!S20,Matrices_notation!$H$19:$J$22,3,0))</f>
        <v>2</v>
      </c>
      <c r="T20" s="35">
        <f>IF(DonneesCollectees!T20=99,99,VLOOKUP(DonneesCollectees!T20,Matrices_notation!$L$2:$N$4,3,0))</f>
        <v>3</v>
      </c>
      <c r="U20" s="35">
        <f>IF(DonneesCollectees!U20=99,99,VLOOKUP(DonneesCollectees!U20,Matrices_notation!$D$19:$F$22,3,0))</f>
        <v>3</v>
      </c>
      <c r="V20" s="34">
        <f>IF(DonneesCollectees!V20=99,99,VLOOKUP(DonneesCollectees!V20,Matrices_notation!$L$8:$N$10,3,0))</f>
        <v>3</v>
      </c>
      <c r="X20" s="21">
        <f t="shared" si="16"/>
        <v>0</v>
      </c>
      <c r="Y20" s="21">
        <f t="shared" si="10"/>
        <v>11</v>
      </c>
      <c r="Z20" s="21">
        <f t="shared" si="11"/>
        <v>2</v>
      </c>
      <c r="AB20" s="21">
        <f t="shared" si="17"/>
        <v>0</v>
      </c>
      <c r="AC20" s="21">
        <f t="shared" si="18"/>
        <v>8</v>
      </c>
      <c r="AD20" s="21">
        <f t="shared" si="12"/>
        <v>3</v>
      </c>
      <c r="AF20" s="21">
        <f t="shared" si="13"/>
        <v>0</v>
      </c>
      <c r="AG20" s="21">
        <f t="shared" si="3"/>
        <v>15</v>
      </c>
      <c r="AH20" s="21">
        <f t="shared" si="14"/>
        <v>3</v>
      </c>
      <c r="AJ20" s="21">
        <f t="shared" si="19"/>
        <v>0</v>
      </c>
      <c r="AK20" s="21">
        <f t="shared" si="20"/>
        <v>8</v>
      </c>
      <c r="AL20" s="21">
        <f t="shared" si="15"/>
        <v>2</v>
      </c>
      <c r="AN20" s="21">
        <f t="shared" si="6"/>
        <v>10</v>
      </c>
      <c r="AO20" s="14">
        <f t="shared" si="7"/>
        <v>3</v>
      </c>
      <c r="AP20" s="53">
        <f t="shared" si="8"/>
        <v>2.5</v>
      </c>
      <c r="AQ20" s="21">
        <f t="shared" si="9"/>
        <v>3</v>
      </c>
      <c r="AS20">
        <f>IF(AND(AH20=3,DonneesCollectees!B20="prairie"),1,0)</f>
        <v>0</v>
      </c>
    </row>
    <row r="21" spans="1:45" x14ac:dyDescent="0.3">
      <c r="A21" s="14">
        <f>DonneesCollectees!A21</f>
        <v>20</v>
      </c>
      <c r="B21" s="32">
        <f>IF(DonneesCollectees!B21=99,99,VLOOKUP(DonneesCollectees!B21,Matrices_notation!$A$2:$B$20,2,0))</f>
        <v>3</v>
      </c>
      <c r="C21" s="32">
        <f>IF(DonneesCollectees!C21=99,99,VLOOKUP(DonneesCollectees!C21,Matrices_notation!$D$2:$F$5,3,0))</f>
        <v>3</v>
      </c>
      <c r="D21" s="18">
        <f>IF(DonneesCollectees!D21=99,99,VLOOKUP(DonneesCollectees!D21,Matrices_notation!$A$23:$B$32,2,0))</f>
        <v>2</v>
      </c>
      <c r="E21" s="32">
        <f>IF(DonneesCollectees!E21=99,99,VLOOKUP(DonneesCollectees!E21,Matrices_notation!$P$25:$R$27,3,0))</f>
        <v>3</v>
      </c>
      <c r="F21" s="32">
        <f>IF(DonneesCollectees!F21=99,99,VLOOKUP(DonneesCollectees!F21,Matrices_notation!$H$8:$J$9,3,0))</f>
        <v>3</v>
      </c>
      <c r="G21" s="18">
        <f>IF(DonneesCollectees!F21=99,99,VLOOKUP(DonneesCollectees!G21,Matrices_notation!$P$13:$R$15,3,0))</f>
        <v>1</v>
      </c>
      <c r="H21" s="20">
        <f>IF(DonneesCollectees!H21=99,99,VLOOKUP(DonneesCollectees!H21,Matrices_notation!$D$8:$F$10,3,0))</f>
        <v>2</v>
      </c>
      <c r="I21" s="33">
        <f>IF(DonneesCollectees!I21=99,99,VLOOKUP(DonneesCollectees!I21,Matrices_notation!$L$19:$N$24,3,0))</f>
        <v>3</v>
      </c>
      <c r="J21" s="32">
        <f>IF(DonneesCollectees!J21=99,99,VLOOKUP(DonneesCollectees!J21,Matrices_notation!$H$2:$J$5,3,0))</f>
        <v>2</v>
      </c>
      <c r="K21" s="32">
        <f>IF(DonneesCollectees!K21=99,99,VLOOKUP(DonneesCollectees!K21,Matrices_notation!$P$19:$R$21,3,0))</f>
        <v>2</v>
      </c>
      <c r="L21" s="34">
        <f>IF(AND(DonneesCollectees!B21&lt;&gt;"jachère",DonneesCollectees!B21&lt;&gt;"prairie",DonneesCollectees!B21&lt;&gt;"verger",DonneesCollectees!I21=3),IF(DonneesCollectees!L21=99,99,VLOOKUP(DonneesCollectees!L21,Matrices_notation!$H$13:$J$14,3,0)),2)</f>
        <v>2</v>
      </c>
      <c r="M21" s="34">
        <f>IF(DonneesCollectees!M21=99,99,VLOOKUP(DonneesCollectees!M21,Matrices_notation!$H$25:$J$27,3,0))</f>
        <v>3</v>
      </c>
      <c r="N21" s="34">
        <f>IF(DonneesCollectees!N21=99,99,VLOOKUP(DonneesCollectees!N21,Matrices_notation!$P$7:$R$10,3,0))</f>
        <v>1</v>
      </c>
      <c r="O21" s="34">
        <f>IF(DonneesCollectees!O21=99,99,VLOOKUP(DonneesCollectees!O21,Matrices_notation!$P$2:$R$3,3,0))</f>
        <v>1</v>
      </c>
      <c r="P21" s="34">
        <f>IF(DonneesCollectees!P21=99,99,VLOOKUP(DonneesCollectees!P21,Matrices_notation!$L$13:$N$16,3,0))</f>
        <v>3</v>
      </c>
      <c r="Q21" s="35">
        <f>IF(DonneesCollectees!Q21=99,99,VLOOKUP(DonneesCollectees!Q21,Matrices_notation!$D$13:$F$15,3,0))</f>
        <v>3</v>
      </c>
      <c r="R21" s="35">
        <f>IF(DonneesCollectees!R21=99,99,VLOOKUP(DonneesCollectees!R21,Matrices_notation!$D$25:$F$26,3,0))</f>
        <v>2</v>
      </c>
      <c r="S21" s="35">
        <f>IF(DonneesCollectees!S21=99,99,VLOOKUP(DonneesCollectees!S21,Matrices_notation!$H$19:$J$22,3,0))</f>
        <v>3</v>
      </c>
      <c r="T21" s="35">
        <f>IF(DonneesCollectees!T21=99,99,VLOOKUP(DonneesCollectees!T21,Matrices_notation!$L$2:$N$4,3,0))</f>
        <v>3</v>
      </c>
      <c r="U21" s="35">
        <f>IF(DonneesCollectees!U21=99,99,VLOOKUP(DonneesCollectees!U21,Matrices_notation!$D$19:$F$22,3,0))</f>
        <v>3</v>
      </c>
      <c r="V21" s="34">
        <f>IF(DonneesCollectees!V21=99,99,VLOOKUP(DonneesCollectees!V21,Matrices_notation!$L$8:$N$10,3,0))</f>
        <v>3</v>
      </c>
      <c r="X21" s="21">
        <f t="shared" si="16"/>
        <v>0</v>
      </c>
      <c r="Y21" s="21">
        <f t="shared" si="10"/>
        <v>14</v>
      </c>
      <c r="Z21" s="21">
        <f t="shared" si="11"/>
        <v>3</v>
      </c>
      <c r="AB21" s="21">
        <f t="shared" si="17"/>
        <v>0</v>
      </c>
      <c r="AC21" s="21">
        <f t="shared" si="18"/>
        <v>8</v>
      </c>
      <c r="AD21" s="21">
        <f t="shared" si="12"/>
        <v>3</v>
      </c>
      <c r="AF21" s="21">
        <f t="shared" si="13"/>
        <v>0</v>
      </c>
      <c r="AG21" s="21">
        <f t="shared" si="3"/>
        <v>15</v>
      </c>
      <c r="AH21" s="21">
        <f t="shared" si="14"/>
        <v>3</v>
      </c>
      <c r="AJ21" s="21">
        <f t="shared" si="19"/>
        <v>0</v>
      </c>
      <c r="AK21" s="21">
        <f t="shared" si="20"/>
        <v>10</v>
      </c>
      <c r="AL21" s="21">
        <f t="shared" si="15"/>
        <v>3</v>
      </c>
      <c r="AN21" s="21">
        <f t="shared" si="6"/>
        <v>12</v>
      </c>
      <c r="AO21" s="14">
        <f t="shared" si="7"/>
        <v>3</v>
      </c>
      <c r="AP21" s="53">
        <f t="shared" si="8"/>
        <v>3</v>
      </c>
      <c r="AQ21" s="21">
        <f t="shared" si="9"/>
        <v>3</v>
      </c>
      <c r="AS21">
        <f>IF(AND(AH21=3,DonneesCollectees!B21="prairie"),1,0)</f>
        <v>0</v>
      </c>
    </row>
    <row r="22" spans="1:45" s="75" customFormat="1" ht="30" customHeight="1" x14ac:dyDescent="0.3">
      <c r="A22" s="73" t="s">
        <v>212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</row>
    <row r="31" spans="1:45" x14ac:dyDescent="0.3">
      <c r="AD31" s="15"/>
      <c r="AF31" s="74"/>
    </row>
    <row r="32" spans="1:45" x14ac:dyDescent="0.3">
      <c r="AD32" s="15"/>
      <c r="AF32" s="74"/>
    </row>
    <row r="33" spans="30:32" x14ac:dyDescent="0.3">
      <c r="AD33" s="15"/>
      <c r="AF33" s="74"/>
    </row>
    <row r="34" spans="30:32" x14ac:dyDescent="0.3">
      <c r="AD34" s="15"/>
      <c r="AF34" s="74"/>
    </row>
  </sheetData>
  <phoneticPr fontId="0" type="noConversion"/>
  <conditionalFormatting sqref="B2:V21 AO2:AO21">
    <cfRule type="cellIs" dxfId="11" priority="7" stopIfTrue="1" operator="between">
      <formula>0</formula>
      <formula>1</formula>
    </cfRule>
    <cfRule type="cellIs" dxfId="10" priority="8" stopIfTrue="1" operator="equal">
      <formula>2</formula>
    </cfRule>
    <cfRule type="cellIs" dxfId="9" priority="9" stopIfTrue="1" operator="equal">
      <formula>3</formula>
    </cfRule>
  </conditionalFormatting>
  <conditionalFormatting sqref="Z2:Z21 AD2:AD21 AH2:AH21 AL2:AL21 AQ2:AQ21">
    <cfRule type="cellIs" dxfId="8" priority="4" stopIfTrue="1" operator="equal">
      <formula>1</formula>
    </cfRule>
    <cfRule type="cellIs" dxfId="7" priority="5" stopIfTrue="1" operator="equal">
      <formula>2</formula>
    </cfRule>
    <cfRule type="cellIs" dxfId="6" priority="6" stopIfTrue="1" operator="equal">
      <formula>3</formula>
    </cfRule>
  </conditionalFormatting>
  <conditionalFormatting sqref="AA2:AA13 AE2:AE13">
    <cfRule type="cellIs" dxfId="5" priority="1" stopIfTrue="1" operator="between">
      <formula>1</formula>
      <formula>4</formula>
    </cfRule>
    <cfRule type="cellIs" dxfId="4" priority="2" stopIfTrue="1" operator="between">
      <formula>5</formula>
      <formula>7</formula>
    </cfRule>
    <cfRule type="cellIs" dxfId="3" priority="3" stopIfTrue="1" operator="between">
      <formula>8</formula>
      <formula>9</formula>
    </cfRule>
  </conditionalFormatting>
  <pageMargins left="0.78740157499999996" right="0.78740157499999996" top="0.984251969" bottom="0.984251969" header="0.4921259845" footer="0.4921259845"/>
  <pageSetup paperSize="8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0"/>
  </sheetPr>
  <dimension ref="A1:AN107"/>
  <sheetViews>
    <sheetView showGridLines="0" zoomScale="55" zoomScaleNormal="55" workbookViewId="0">
      <selection activeCell="S65" sqref="S65"/>
    </sheetView>
  </sheetViews>
  <sheetFormatPr baseColWidth="10" defaultRowHeight="14.4" x14ac:dyDescent="0.3"/>
  <cols>
    <col min="1" max="1" width="19.44140625" customWidth="1"/>
    <col min="2" max="2" width="9.109375" customWidth="1"/>
    <col min="3" max="3" width="9.33203125" customWidth="1"/>
    <col min="4" max="6" width="9.44140625" customWidth="1"/>
    <col min="7" max="7" width="8.6640625" customWidth="1"/>
    <col min="8" max="8" width="10.6640625" customWidth="1"/>
    <col min="9" max="9" width="9.6640625" customWidth="1"/>
    <col min="10" max="10" width="7.33203125" customWidth="1"/>
    <col min="11" max="14" width="9" customWidth="1"/>
    <col min="15" max="16" width="9.6640625" customWidth="1"/>
    <col min="17" max="17" width="10.33203125" customWidth="1"/>
    <col min="19" max="19" width="9.88671875" customWidth="1"/>
    <col min="21" max="21" width="13" customWidth="1"/>
    <col min="22" max="22" width="3.44140625" customWidth="1"/>
    <col min="23" max="24" width="1.5546875" style="14" customWidth="1"/>
    <col min="25" max="25" width="8.88671875" style="14" customWidth="1"/>
    <col min="26" max="26" width="3.6640625" style="14" customWidth="1"/>
    <col min="27" max="28" width="0.88671875" style="14" customWidth="1"/>
    <col min="29" max="29" width="8.88671875" style="14" customWidth="1"/>
    <col min="30" max="30" width="3.6640625" style="14" customWidth="1"/>
    <col min="31" max="32" width="1.5546875" style="14" customWidth="1"/>
    <col min="33" max="33" width="8.88671875" style="14" customWidth="1"/>
    <col min="34" max="34" width="3.6640625" style="14" customWidth="1"/>
    <col min="35" max="36" width="1.5546875" style="14" customWidth="1"/>
    <col min="37" max="37" width="8.88671875" style="14" customWidth="1"/>
    <col min="38" max="38" width="2.109375" style="14" customWidth="1"/>
    <col min="39" max="39" width="2.109375" style="16" customWidth="1"/>
    <col min="40" max="40" width="7" style="14" customWidth="1"/>
  </cols>
  <sheetData>
    <row r="1" spans="1:40" x14ac:dyDescent="0.3">
      <c r="B1" s="8" t="str">
        <f>DonneesCollectees!B1</f>
        <v>CULTURE</v>
      </c>
      <c r="C1" s="8" t="str">
        <f>DonneesCollectees!C1</f>
        <v>STW_SOL</v>
      </c>
      <c r="D1" s="8" t="str">
        <f>DonneesCollectees!D1</f>
        <v>TEXTURE</v>
      </c>
      <c r="E1" s="8" t="str">
        <f>DonneesCollectees!F1</f>
        <v>TRAC_EROS</v>
      </c>
      <c r="F1" s="8" t="s">
        <v>88</v>
      </c>
      <c r="G1" s="7" t="str">
        <f>DonneesCollectees!H1</f>
        <v>POS_LAT</v>
      </c>
      <c r="H1" s="7" t="str">
        <f>DonneesCollectees!I1</f>
        <v>PARC_AVAL</v>
      </c>
      <c r="I1" s="7" t="str">
        <f>DonneesCollectees!J1</f>
        <v>PENTE</v>
      </c>
      <c r="J1" s="7" t="str">
        <f>DonneesCollectees!K1</f>
        <v>LONG_PE</v>
      </c>
      <c r="K1" s="5" t="str">
        <f>DonneesCollectees!L1</f>
        <v>PRES_BH</v>
      </c>
      <c r="L1" s="5" t="str">
        <f>DonneesCollectees!M1</f>
        <v>POS_ACC_CHP</v>
      </c>
      <c r="M1" s="5" t="str">
        <f>DonneesCollectees!N1</f>
        <v>POS_VOIE</v>
      </c>
      <c r="N1" s="5" t="str">
        <f>DonneesCollectees!O1</f>
        <v>FOSSE</v>
      </c>
      <c r="O1" s="5" t="str">
        <f>DonneesCollectees!P1</f>
        <v>CBOC_AV</v>
      </c>
      <c r="P1" s="6" t="str">
        <f>DonneesCollectees!Q1</f>
        <v>POS_HAIE</v>
      </c>
      <c r="Q1" s="5" t="str">
        <f>DonneesCollectees!R1</f>
        <v>HAIE_FOSS</v>
      </c>
      <c r="R1" s="6" t="str">
        <f>DonneesCollectees!S1</f>
        <v>HAIE_DENS</v>
      </c>
      <c r="S1" s="6" t="str">
        <f>DonneesCollectees!T1</f>
        <v>HAUT_TAL</v>
      </c>
      <c r="T1" s="6" t="str">
        <f>DonneesCollectees!U1</f>
        <v>CONTINU</v>
      </c>
      <c r="U1" s="5" t="str">
        <f>DonneesCollectees!V1</f>
        <v>CONNECT_CE</v>
      </c>
      <c r="V1" s="9"/>
      <c r="W1" s="19" t="s">
        <v>48</v>
      </c>
      <c r="X1" s="111" t="s">
        <v>44</v>
      </c>
      <c r="Y1" s="111"/>
      <c r="Z1" s="15"/>
      <c r="AA1" s="20" t="s">
        <v>48</v>
      </c>
      <c r="AB1" s="112" t="s">
        <v>45</v>
      </c>
      <c r="AC1" s="112"/>
      <c r="AD1" s="15"/>
      <c r="AE1" s="12" t="s">
        <v>48</v>
      </c>
      <c r="AF1" s="108" t="s">
        <v>46</v>
      </c>
      <c r="AG1" s="108"/>
      <c r="AH1" s="15"/>
      <c r="AI1" s="13" t="s">
        <v>48</v>
      </c>
      <c r="AJ1" s="109" t="s">
        <v>47</v>
      </c>
      <c r="AK1" s="110"/>
      <c r="AM1" s="17"/>
      <c r="AN1" s="18" t="s">
        <v>49</v>
      </c>
    </row>
    <row r="2" spans="1:40" x14ac:dyDescent="0.3">
      <c r="A2" t="s">
        <v>50</v>
      </c>
      <c r="B2">
        <f>COUNTA(NotationParcelles!B2:B21)</f>
        <v>20</v>
      </c>
      <c r="C2">
        <f>COUNTA(NotationParcelles!C2:C21)</f>
        <v>20</v>
      </c>
      <c r="D2">
        <f>COUNTA(NotationParcelles!D2:D21)</f>
        <v>20</v>
      </c>
      <c r="E2">
        <f>COUNTA(NotationParcelles!F2:F21)</f>
        <v>20</v>
      </c>
      <c r="F2">
        <f>COUNTA(NotationParcelles!G2:G21)</f>
        <v>20</v>
      </c>
      <c r="G2">
        <f>COUNTA(NotationParcelles!H2:H21)</f>
        <v>20</v>
      </c>
      <c r="H2">
        <f>COUNTA(NotationParcelles!I2:I21)</f>
        <v>20</v>
      </c>
      <c r="I2">
        <f>COUNTA(NotationParcelles!J2:J21)</f>
        <v>20</v>
      </c>
      <c r="J2">
        <f>COUNTA(NotationParcelles!K2:K21)</f>
        <v>20</v>
      </c>
      <c r="K2">
        <f>COUNTA(NotationParcelles!L2:L21)</f>
        <v>20</v>
      </c>
      <c r="L2">
        <f>COUNTA(NotationParcelles!M2:M21)</f>
        <v>20</v>
      </c>
      <c r="M2">
        <f>COUNTA(NotationParcelles!N2:N21)</f>
        <v>20</v>
      </c>
      <c r="N2">
        <f>COUNTA(NotationParcelles!O2:O21)</f>
        <v>20</v>
      </c>
      <c r="O2">
        <f>COUNTA(NotationParcelles!P2:P21)</f>
        <v>20</v>
      </c>
      <c r="P2">
        <f>COUNTA(NotationParcelles!Q2:Q21)</f>
        <v>20</v>
      </c>
      <c r="Q2">
        <f>COUNTA(NotationParcelles!R2:R21)</f>
        <v>20</v>
      </c>
      <c r="R2">
        <f>COUNTA(NotationParcelles!S2:S21)</f>
        <v>20</v>
      </c>
      <c r="S2">
        <f>COUNTA(NotationParcelles!T2:T21)</f>
        <v>20</v>
      </c>
      <c r="T2">
        <f>COUNTA(NotationParcelles!U2:U21)</f>
        <v>20</v>
      </c>
      <c r="U2">
        <f>COUNTA(NotationParcelles!V2:V21)</f>
        <v>20</v>
      </c>
      <c r="W2">
        <f>COUNTA(NotationParcelles!X2:X7)</f>
        <v>6</v>
      </c>
      <c r="X2">
        <f>COUNTA(NotationParcelles!Y2:Y7)</f>
        <v>6</v>
      </c>
      <c r="Y2">
        <f>COUNTA(NotationParcelles!Z2:Z21)</f>
        <v>20</v>
      </c>
      <c r="Z2"/>
      <c r="AA2">
        <f>COUNTA(NotationParcelles!AB2:AB7)</f>
        <v>6</v>
      </c>
      <c r="AB2"/>
      <c r="AC2">
        <f>COUNTA(NotationParcelles!AD2:AD21)</f>
        <v>20</v>
      </c>
      <c r="AD2"/>
      <c r="AE2">
        <f>COUNTA(NotationParcelles!AF2:AF7)</f>
        <v>6</v>
      </c>
      <c r="AF2">
        <f>COUNTA(NotationParcelles!AG2:AG7)</f>
        <v>6</v>
      </c>
      <c r="AG2">
        <f>COUNTA(NotationParcelles!AH2:AH21)</f>
        <v>20</v>
      </c>
      <c r="AH2"/>
      <c r="AI2">
        <f>COUNTA(NotationParcelles!AJ2:AJ7)</f>
        <v>6</v>
      </c>
      <c r="AJ2">
        <f>COUNTA(NotationParcelles!AK2:AK7)</f>
        <v>6</v>
      </c>
      <c r="AK2">
        <f>COUNTA(NotationParcelles!AL2:AL21)</f>
        <v>20</v>
      </c>
      <c r="AL2"/>
      <c r="AM2"/>
      <c r="AN2">
        <f>COUNTA(NotationParcelles!AO2:AO21)</f>
        <v>20</v>
      </c>
    </row>
    <row r="3" spans="1:40" x14ac:dyDescent="0.3">
      <c r="A3" t="s">
        <v>51</v>
      </c>
      <c r="B3">
        <f>COUNTIF(NotationParcelles!B$2:B$21,"&lt;=1")</f>
        <v>7</v>
      </c>
      <c r="C3">
        <f>COUNTIF(NotationParcelles!C$2:C$21,"&lt;=1")</f>
        <v>6</v>
      </c>
      <c r="D3">
        <f>COUNTIF(NotationParcelles!D$2:D$21,"&lt;=1")</f>
        <v>7</v>
      </c>
      <c r="E3">
        <f>COUNTIF(NotationParcelles!F$2:F$21,"&lt;=1")</f>
        <v>0</v>
      </c>
      <c r="F3">
        <f>COUNTIF(NotationParcelles!G$2:G$21,"&lt;=1")</f>
        <v>15</v>
      </c>
      <c r="G3">
        <f>COUNTIF(NotationParcelles!H$2:H$21,"&lt;=1")</f>
        <v>1</v>
      </c>
      <c r="H3">
        <f>COUNTIF(NotationParcelles!I$2:I$21,"&lt;=1")</f>
        <v>2</v>
      </c>
      <c r="I3">
        <f>COUNTIF(NotationParcelles!J$2:J$21,"&lt;=1")</f>
        <v>3</v>
      </c>
      <c r="J3">
        <f>COUNTIF(NotationParcelles!K$2:K$21,"&lt;=1")</f>
        <v>1</v>
      </c>
      <c r="K3">
        <f>COUNTIF(NotationParcelles!L$2:L$21,"&lt;=1")</f>
        <v>0</v>
      </c>
      <c r="L3">
        <f>COUNTIF(NotationParcelles!M$2:M$21,"&lt;=1")</f>
        <v>14</v>
      </c>
      <c r="M3">
        <f>COUNTIF(NotationParcelles!N$2:N$21,"&lt;=1")</f>
        <v>14</v>
      </c>
      <c r="N3">
        <f>COUNTIF(NotationParcelles!O$2:O$21,"&lt;=1")</f>
        <v>15</v>
      </c>
      <c r="O3">
        <f>COUNTIF(NotationParcelles!P$2:P$21,"&lt;=1")</f>
        <v>8</v>
      </c>
      <c r="P3">
        <f>COUNTIF(NotationParcelles!Q$2:Q$21,"&lt;=1")</f>
        <v>8</v>
      </c>
      <c r="Q3">
        <f>COUNTIF(NotationParcelles!R$2:R$21,"&lt;=1")</f>
        <v>0</v>
      </c>
      <c r="R3">
        <f>COUNTIF(NotationParcelles!S$2:S$21,"&lt;=1")</f>
        <v>6</v>
      </c>
      <c r="S3">
        <f>COUNTIF(NotationParcelles!T$2:T$21,"&lt;=1")</f>
        <v>0</v>
      </c>
      <c r="T3">
        <f>COUNTIF(NotationParcelles!U$2:U$21,"&lt;=1")</f>
        <v>1</v>
      </c>
      <c r="U3">
        <f>COUNTIF(NotationParcelles!V$2:V$21,"&lt;=1")</f>
        <v>1</v>
      </c>
      <c r="W3">
        <f>COUNTIF(NotationParcelles!X$2:X$14,1)</f>
        <v>0</v>
      </c>
      <c r="X3">
        <f>COUNTIF(NotationParcelles!Y$2:Y$14,1)</f>
        <v>0</v>
      </c>
      <c r="Y3">
        <f>COUNTIF(NotationParcelles!Z$2:Z$21,1)</f>
        <v>0</v>
      </c>
      <c r="Z3"/>
      <c r="AA3">
        <f>COUNTIF(NotationParcelles!AB$2:AB$14,1)</f>
        <v>0</v>
      </c>
      <c r="AB3">
        <f>COUNTIF(NotationParcelles!AC$2:AC$14,1)</f>
        <v>0</v>
      </c>
      <c r="AC3">
        <f>COUNTIF(NotationParcelles!AD$2:AD$21,1)</f>
        <v>1</v>
      </c>
      <c r="AD3"/>
      <c r="AE3">
        <f>COUNTIF(NotationParcelles!AF$2:AF$14,1)</f>
        <v>0</v>
      </c>
      <c r="AF3">
        <f>COUNTIF(NotationParcelles!AG$2:AG$14,1)</f>
        <v>0</v>
      </c>
      <c r="AG3">
        <f>COUNTIF(NotationParcelles!AH$2:AH$21,1)</f>
        <v>1</v>
      </c>
      <c r="AH3"/>
      <c r="AI3">
        <f>COUNTIF(NotationParcelles!AJ$2:AJ$14,1)</f>
        <v>0</v>
      </c>
      <c r="AJ3">
        <f>COUNTIF(NotationParcelles!AK$2:AK$14,1)</f>
        <v>0</v>
      </c>
      <c r="AK3">
        <f>COUNTIF(NotationParcelles!AL$2:AL$21,1)</f>
        <v>5</v>
      </c>
      <c r="AL3"/>
      <c r="AM3"/>
      <c r="AN3">
        <f>COUNTIF(NotationParcelles!AO$2:AO$21,1)</f>
        <v>3</v>
      </c>
    </row>
    <row r="4" spans="1:40" x14ac:dyDescent="0.3">
      <c r="A4" t="s">
        <v>52</v>
      </c>
      <c r="B4">
        <f>COUNTIF(NotationParcelles!B$2:B$21,2)</f>
        <v>4</v>
      </c>
      <c r="C4">
        <f>COUNTIF(NotationParcelles!C$2:C$21,2)</f>
        <v>2</v>
      </c>
      <c r="D4">
        <f>COUNTIF(NotationParcelles!D$2:D$21,2)</f>
        <v>8</v>
      </c>
      <c r="E4">
        <f>COUNTIF(NotationParcelles!F$2:F$21,2)</f>
        <v>14</v>
      </c>
      <c r="F4">
        <f>COUNTIF(NotationParcelles!G$2:G$21,2)</f>
        <v>5</v>
      </c>
      <c r="G4">
        <f>COUNTIF(NotationParcelles!H$2:H$21,2)</f>
        <v>19</v>
      </c>
      <c r="H4">
        <f>COUNTIF(NotationParcelles!I$2:I$21,2)</f>
        <v>4</v>
      </c>
      <c r="I4">
        <f>COUNTIF(NotationParcelles!J$2:J$21,2)</f>
        <v>16</v>
      </c>
      <c r="J4">
        <f>COUNTIF(NotationParcelles!K$2:K$21,2)</f>
        <v>12</v>
      </c>
      <c r="K4">
        <f>COUNTIF(NotationParcelles!L$2:L$21,2)</f>
        <v>17</v>
      </c>
      <c r="L4">
        <f>COUNTIF(NotationParcelles!M$2:M$21,2)</f>
        <v>1</v>
      </c>
      <c r="M4">
        <f>COUNTIF(NotationParcelles!N$2:N$21,2)</f>
        <v>3</v>
      </c>
      <c r="N4">
        <f>COUNTIF(NotationParcelles!O$2:O$21,2)</f>
        <v>0</v>
      </c>
      <c r="O4">
        <f>COUNTIF(NotationParcelles!P$2:P$21,2)</f>
        <v>2</v>
      </c>
      <c r="P4">
        <f>COUNTIF(NotationParcelles!Q$2:Q$21,2)</f>
        <v>2</v>
      </c>
      <c r="Q4">
        <f>COUNTIF(NotationParcelles!R$2:R$21,2)</f>
        <v>20</v>
      </c>
      <c r="R4">
        <f>COUNTIF(NotationParcelles!S$2:S$21,2)</f>
        <v>4</v>
      </c>
      <c r="S4">
        <f>COUNTIF(NotationParcelles!T$2:T$21,2)</f>
        <v>2</v>
      </c>
      <c r="T4">
        <f>COUNTIF(NotationParcelles!U$2:U$21,2)</f>
        <v>4</v>
      </c>
      <c r="U4">
        <f>COUNTIF(NotationParcelles!V$2:V$21,2)</f>
        <v>5</v>
      </c>
      <c r="W4">
        <f>COUNTIF(NotationParcelles!X$2:X$14,2)</f>
        <v>0</v>
      </c>
      <c r="X4">
        <f>COUNTIF(NotationParcelles!Y$2:Y$14,2)</f>
        <v>0</v>
      </c>
      <c r="Y4">
        <f>COUNTIF(NotationParcelles!Z$2:Z$21,2)</f>
        <v>10</v>
      </c>
      <c r="Z4"/>
      <c r="AA4">
        <f>COUNTIF(NotationParcelles!AB$2:AB$14,2)</f>
        <v>0</v>
      </c>
      <c r="AB4">
        <f>COUNTIF(NotationParcelles!AC$2:AC$14,2)</f>
        <v>0</v>
      </c>
      <c r="AC4">
        <f>COUNTIF(NotationParcelles!AD$2:AD$21,2)</f>
        <v>5</v>
      </c>
      <c r="AD4"/>
      <c r="AE4">
        <f>COUNTIF(NotationParcelles!AF$2:AF$14,2)</f>
        <v>0</v>
      </c>
      <c r="AF4">
        <f>COUNTIF(NotationParcelles!AG$2:AG$14,2)</f>
        <v>0</v>
      </c>
      <c r="AG4">
        <f>COUNTIF(NotationParcelles!AH$2:AH$21,2)</f>
        <v>6</v>
      </c>
      <c r="AH4"/>
      <c r="AI4">
        <f>COUNTIF(NotationParcelles!AJ$2:AJ$14,2)</f>
        <v>0</v>
      </c>
      <c r="AJ4">
        <f>COUNTIF(NotationParcelles!AK$2:AK$14,2)</f>
        <v>0</v>
      </c>
      <c r="AK4">
        <f>COUNTIF(NotationParcelles!AL$2:AL$21,2)</f>
        <v>3</v>
      </c>
      <c r="AL4"/>
      <c r="AM4"/>
      <c r="AN4">
        <f>COUNTIF(NotationParcelles!AO$2:AO$21,2)</f>
        <v>3</v>
      </c>
    </row>
    <row r="5" spans="1:40" x14ac:dyDescent="0.3">
      <c r="A5" t="s">
        <v>53</v>
      </c>
      <c r="B5">
        <f>COUNTIF(NotationParcelles!B$2:B$21,3)</f>
        <v>9</v>
      </c>
      <c r="C5">
        <f>COUNTIF(NotationParcelles!C$2:C$21,3)</f>
        <v>12</v>
      </c>
      <c r="D5">
        <f>COUNTIF(NotationParcelles!D$2:D$21,3)</f>
        <v>5</v>
      </c>
      <c r="E5">
        <f>COUNTIF(NotationParcelles!F$2:F$21,3)</f>
        <v>6</v>
      </c>
      <c r="F5">
        <f>COUNTIF(NotationParcelles!G$2:G$21,3)</f>
        <v>0</v>
      </c>
      <c r="G5">
        <f>COUNTIF(NotationParcelles!H$2:H$21,3)</f>
        <v>0</v>
      </c>
      <c r="H5">
        <f>COUNTIF(NotationParcelles!I$2:I$21,3)</f>
        <v>14</v>
      </c>
      <c r="I5">
        <f>COUNTIF(NotationParcelles!J$2:J$21,3)</f>
        <v>1</v>
      </c>
      <c r="J5">
        <f>COUNTIF(NotationParcelles!K$2:K$21,3)</f>
        <v>7</v>
      </c>
      <c r="K5">
        <f>COUNTIF(NotationParcelles!L$2:L$21,3)</f>
        <v>3</v>
      </c>
      <c r="L5">
        <f>COUNTIF(NotationParcelles!M$2:M$21,3)</f>
        <v>5</v>
      </c>
      <c r="M5">
        <f>COUNTIF(NotationParcelles!N$2:N$21,3)</f>
        <v>3</v>
      </c>
      <c r="N5">
        <f>COUNTIF(NotationParcelles!O$2:O$21,3)</f>
        <v>5</v>
      </c>
      <c r="O5">
        <f>COUNTIF(NotationParcelles!P$2:P$21,3)</f>
        <v>10</v>
      </c>
      <c r="P5">
        <f>COUNTIF(NotationParcelles!Q$2:Q$21,3)</f>
        <v>10</v>
      </c>
      <c r="Q5">
        <f>COUNTIF(NotationParcelles!R$2:R$21,3)</f>
        <v>0</v>
      </c>
      <c r="R5">
        <f>COUNTIF(NotationParcelles!S$2:S$21,3)</f>
        <v>10</v>
      </c>
      <c r="S5">
        <f>COUNTIF(NotationParcelles!T$2:T$21,3)</f>
        <v>18</v>
      </c>
      <c r="T5">
        <f>COUNTIF(NotationParcelles!U$2:U$21,3)</f>
        <v>15</v>
      </c>
      <c r="U5">
        <f>COUNTIF(NotationParcelles!V$2:V$21,3)</f>
        <v>14</v>
      </c>
      <c r="W5">
        <f>COUNTIF(NotationParcelles!X$2:X$21,3)</f>
        <v>0</v>
      </c>
      <c r="X5">
        <f>COUNTIF(NotationParcelles!Y$2:Y$21,3)</f>
        <v>0</v>
      </c>
      <c r="Y5">
        <f>COUNTIF(NotationParcelles!Z$2:Z$21,3)</f>
        <v>10</v>
      </c>
      <c r="Z5"/>
      <c r="AA5">
        <f>COUNTIF(NotationParcelles!AB$2:AB$14,3)</f>
        <v>0</v>
      </c>
      <c r="AB5">
        <f>COUNTIF(NotationParcelles!AC$2:AC$14,3)</f>
        <v>1</v>
      </c>
      <c r="AC5">
        <f>COUNTIF(NotationParcelles!AD$2:AD$21,3)</f>
        <v>14</v>
      </c>
      <c r="AD5"/>
      <c r="AE5">
        <f>COUNTIF(NotationParcelles!AF$2:AF$14,3)</f>
        <v>0</v>
      </c>
      <c r="AF5">
        <f>COUNTIF(NotationParcelles!AG$2:AG$14,3)</f>
        <v>0</v>
      </c>
      <c r="AG5">
        <f>COUNTIF(NotationParcelles!AH$2:AH$21,3)</f>
        <v>13</v>
      </c>
      <c r="AH5"/>
      <c r="AI5">
        <f>COUNTIF(NotationParcelles!AJ$2:AJ$14,3)</f>
        <v>0</v>
      </c>
      <c r="AJ5">
        <f>COUNTIF(NotationParcelles!AK$2:AK$14,3)</f>
        <v>0</v>
      </c>
      <c r="AK5">
        <f>COUNTIF(NotationParcelles!AL$2:AL$21,3)</f>
        <v>12</v>
      </c>
      <c r="AL5"/>
      <c r="AM5"/>
      <c r="AN5">
        <f>COUNTIF(NotationParcelles!AO$2:AO$21,3)</f>
        <v>14</v>
      </c>
    </row>
    <row r="6" spans="1:40" x14ac:dyDescent="0.3">
      <c r="A6" t="s">
        <v>55</v>
      </c>
      <c r="B6">
        <f>SUM(B3:B5)</f>
        <v>20</v>
      </c>
      <c r="C6">
        <f t="shared" ref="C6:AN6" si="0">SUM(C3:C5)</f>
        <v>20</v>
      </c>
      <c r="D6">
        <f t="shared" si="0"/>
        <v>20</v>
      </c>
      <c r="E6">
        <f t="shared" si="0"/>
        <v>20</v>
      </c>
      <c r="F6">
        <f t="shared" si="0"/>
        <v>20</v>
      </c>
      <c r="G6">
        <f t="shared" si="0"/>
        <v>20</v>
      </c>
      <c r="H6">
        <f t="shared" si="0"/>
        <v>20</v>
      </c>
      <c r="I6">
        <f t="shared" si="0"/>
        <v>20</v>
      </c>
      <c r="J6">
        <f t="shared" si="0"/>
        <v>20</v>
      </c>
      <c r="K6">
        <f t="shared" si="0"/>
        <v>20</v>
      </c>
      <c r="L6">
        <f t="shared" si="0"/>
        <v>20</v>
      </c>
      <c r="M6">
        <f t="shared" si="0"/>
        <v>20</v>
      </c>
      <c r="N6">
        <f t="shared" si="0"/>
        <v>20</v>
      </c>
      <c r="O6">
        <f t="shared" si="0"/>
        <v>20</v>
      </c>
      <c r="P6">
        <f t="shared" si="0"/>
        <v>20</v>
      </c>
      <c r="Q6">
        <f t="shared" si="0"/>
        <v>20</v>
      </c>
      <c r="R6">
        <f t="shared" si="0"/>
        <v>20</v>
      </c>
      <c r="S6">
        <f t="shared" si="0"/>
        <v>20</v>
      </c>
      <c r="T6">
        <f t="shared" si="0"/>
        <v>20</v>
      </c>
      <c r="U6">
        <f t="shared" si="0"/>
        <v>20</v>
      </c>
      <c r="W6">
        <f t="shared" si="0"/>
        <v>0</v>
      </c>
      <c r="X6">
        <f t="shared" si="0"/>
        <v>0</v>
      </c>
      <c r="Y6">
        <f t="shared" si="0"/>
        <v>20</v>
      </c>
      <c r="Z6"/>
      <c r="AA6">
        <f t="shared" si="0"/>
        <v>0</v>
      </c>
      <c r="AB6">
        <f t="shared" si="0"/>
        <v>1</v>
      </c>
      <c r="AC6">
        <f t="shared" si="0"/>
        <v>20</v>
      </c>
      <c r="AD6"/>
      <c r="AE6">
        <f t="shared" si="0"/>
        <v>0</v>
      </c>
      <c r="AF6">
        <f t="shared" si="0"/>
        <v>0</v>
      </c>
      <c r="AG6">
        <f t="shared" si="0"/>
        <v>20</v>
      </c>
      <c r="AH6"/>
      <c r="AI6">
        <f t="shared" si="0"/>
        <v>0</v>
      </c>
      <c r="AJ6">
        <f t="shared" si="0"/>
        <v>0</v>
      </c>
      <c r="AK6">
        <f t="shared" si="0"/>
        <v>20</v>
      </c>
      <c r="AL6"/>
      <c r="AM6"/>
      <c r="AN6">
        <f t="shared" si="0"/>
        <v>20</v>
      </c>
    </row>
    <row r="7" spans="1:40" x14ac:dyDescent="0.3">
      <c r="G7" s="9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</row>
    <row r="8" spans="1:40" x14ac:dyDescent="0.3">
      <c r="A8" s="23" t="s">
        <v>58</v>
      </c>
      <c r="B8" s="25">
        <f t="shared" ref="B8:C10" si="1">B3/B$6</f>
        <v>0.35</v>
      </c>
      <c r="C8" s="25">
        <f t="shared" si="1"/>
        <v>0.3</v>
      </c>
      <c r="D8" s="25">
        <f t="shared" ref="D8:AN8" si="2">D3/D$6</f>
        <v>0.35</v>
      </c>
      <c r="E8" s="25">
        <f t="shared" ref="E8:F10" si="3">E3/E$6</f>
        <v>0</v>
      </c>
      <c r="F8" s="25">
        <f t="shared" si="3"/>
        <v>0.75</v>
      </c>
      <c r="G8" s="25">
        <f t="shared" si="2"/>
        <v>0.05</v>
      </c>
      <c r="H8" s="25">
        <f>H3/H$6</f>
        <v>0.1</v>
      </c>
      <c r="I8" s="25">
        <f t="shared" si="2"/>
        <v>0.15</v>
      </c>
      <c r="J8" s="25">
        <f>J3/J$6</f>
        <v>0.05</v>
      </c>
      <c r="K8" s="25">
        <f t="shared" si="2"/>
        <v>0</v>
      </c>
      <c r="L8" s="25">
        <f t="shared" ref="L8:N10" si="4">L3/L$6</f>
        <v>0.7</v>
      </c>
      <c r="M8" s="25">
        <f t="shared" si="4"/>
        <v>0.7</v>
      </c>
      <c r="N8" s="25">
        <f t="shared" si="4"/>
        <v>0.75</v>
      </c>
      <c r="O8" s="25">
        <f>O3/O$6</f>
        <v>0.4</v>
      </c>
      <c r="P8" s="25">
        <f t="shared" si="2"/>
        <v>0.4</v>
      </c>
      <c r="Q8" s="25">
        <f>Q3/Q$6</f>
        <v>0</v>
      </c>
      <c r="R8" s="25">
        <f t="shared" si="2"/>
        <v>0.3</v>
      </c>
      <c r="S8" s="25">
        <f t="shared" si="2"/>
        <v>0</v>
      </c>
      <c r="T8" s="25">
        <f t="shared" si="2"/>
        <v>0.05</v>
      </c>
      <c r="U8" s="25">
        <f t="shared" si="2"/>
        <v>0.05</v>
      </c>
      <c r="V8" s="25"/>
      <c r="W8" s="25" t="e">
        <f t="shared" si="2"/>
        <v>#DIV/0!</v>
      </c>
      <c r="X8" s="25" t="e">
        <f t="shared" si="2"/>
        <v>#DIV/0!</v>
      </c>
      <c r="Y8" s="25">
        <f t="shared" si="2"/>
        <v>0</v>
      </c>
      <c r="Z8" s="25"/>
      <c r="AA8" s="25" t="e">
        <f t="shared" si="2"/>
        <v>#DIV/0!</v>
      </c>
      <c r="AB8" s="25">
        <f t="shared" si="2"/>
        <v>0</v>
      </c>
      <c r="AC8" s="25">
        <f t="shared" si="2"/>
        <v>0.05</v>
      </c>
      <c r="AD8" s="25"/>
      <c r="AE8" s="25" t="e">
        <f t="shared" si="2"/>
        <v>#DIV/0!</v>
      </c>
      <c r="AF8" s="25" t="e">
        <f t="shared" si="2"/>
        <v>#DIV/0!</v>
      </c>
      <c r="AG8" s="25">
        <f t="shared" si="2"/>
        <v>0.05</v>
      </c>
      <c r="AH8" s="25"/>
      <c r="AI8" s="25" t="e">
        <f t="shared" si="2"/>
        <v>#DIV/0!</v>
      </c>
      <c r="AJ8" s="25" t="e">
        <f t="shared" si="2"/>
        <v>#DIV/0!</v>
      </c>
      <c r="AK8" s="25">
        <f t="shared" si="2"/>
        <v>0.25</v>
      </c>
      <c r="AL8" s="25"/>
      <c r="AM8" s="25"/>
      <c r="AN8" s="25">
        <f t="shared" si="2"/>
        <v>0.15</v>
      </c>
    </row>
    <row r="9" spans="1:40" x14ac:dyDescent="0.3">
      <c r="A9" s="2" t="s">
        <v>56</v>
      </c>
      <c r="B9" s="26">
        <f t="shared" si="1"/>
        <v>0.2</v>
      </c>
      <c r="C9" s="26">
        <f t="shared" si="1"/>
        <v>0.1</v>
      </c>
      <c r="D9" s="26">
        <f t="shared" ref="D9:AN9" si="5">D4/D$6</f>
        <v>0.4</v>
      </c>
      <c r="E9" s="26">
        <f t="shared" si="3"/>
        <v>0.7</v>
      </c>
      <c r="F9" s="26">
        <f t="shared" si="3"/>
        <v>0.25</v>
      </c>
      <c r="G9" s="26">
        <f t="shared" si="5"/>
        <v>0.95</v>
      </c>
      <c r="H9" s="26">
        <f>H4/H$6</f>
        <v>0.2</v>
      </c>
      <c r="I9" s="26">
        <f t="shared" si="5"/>
        <v>0.8</v>
      </c>
      <c r="J9" s="26">
        <f>J4/J$6</f>
        <v>0.6</v>
      </c>
      <c r="K9" s="26">
        <f t="shared" si="5"/>
        <v>0.85</v>
      </c>
      <c r="L9" s="26">
        <f t="shared" si="4"/>
        <v>0.05</v>
      </c>
      <c r="M9" s="26">
        <f t="shared" si="4"/>
        <v>0.15</v>
      </c>
      <c r="N9" s="26">
        <f t="shared" si="4"/>
        <v>0</v>
      </c>
      <c r="O9" s="26">
        <f>O4/O$6</f>
        <v>0.1</v>
      </c>
      <c r="P9" s="26">
        <f t="shared" si="5"/>
        <v>0.1</v>
      </c>
      <c r="Q9" s="26">
        <f>Q4/Q$6</f>
        <v>1</v>
      </c>
      <c r="R9" s="26">
        <f t="shared" si="5"/>
        <v>0.2</v>
      </c>
      <c r="S9" s="26">
        <f t="shared" si="5"/>
        <v>0.1</v>
      </c>
      <c r="T9" s="26">
        <f t="shared" si="5"/>
        <v>0.2</v>
      </c>
      <c r="U9" s="26">
        <f t="shared" si="5"/>
        <v>0.25</v>
      </c>
      <c r="V9" s="26"/>
      <c r="W9" s="26" t="e">
        <f t="shared" si="5"/>
        <v>#DIV/0!</v>
      </c>
      <c r="X9" s="26" t="e">
        <f t="shared" si="5"/>
        <v>#DIV/0!</v>
      </c>
      <c r="Y9" s="26">
        <f t="shared" si="5"/>
        <v>0.5</v>
      </c>
      <c r="Z9" s="26"/>
      <c r="AA9" s="26" t="e">
        <f t="shared" si="5"/>
        <v>#DIV/0!</v>
      </c>
      <c r="AB9" s="26">
        <f t="shared" si="5"/>
        <v>0</v>
      </c>
      <c r="AC9" s="26">
        <f t="shared" si="5"/>
        <v>0.25</v>
      </c>
      <c r="AD9" s="26"/>
      <c r="AE9" s="26" t="e">
        <f t="shared" si="5"/>
        <v>#DIV/0!</v>
      </c>
      <c r="AF9" s="26" t="e">
        <f t="shared" si="5"/>
        <v>#DIV/0!</v>
      </c>
      <c r="AG9" s="26">
        <f t="shared" si="5"/>
        <v>0.3</v>
      </c>
      <c r="AH9" s="26"/>
      <c r="AI9" s="26" t="e">
        <f t="shared" si="5"/>
        <v>#DIV/0!</v>
      </c>
      <c r="AJ9" s="26" t="e">
        <f t="shared" si="5"/>
        <v>#DIV/0!</v>
      </c>
      <c r="AK9" s="26">
        <f t="shared" si="5"/>
        <v>0.15</v>
      </c>
      <c r="AL9" s="26"/>
      <c r="AM9" s="26"/>
      <c r="AN9" s="26">
        <f t="shared" si="5"/>
        <v>0.15</v>
      </c>
    </row>
    <row r="10" spans="1:40" x14ac:dyDescent="0.3">
      <c r="A10" s="24" t="s">
        <v>57</v>
      </c>
      <c r="B10" s="27">
        <f t="shared" si="1"/>
        <v>0.45</v>
      </c>
      <c r="C10" s="27">
        <f t="shared" si="1"/>
        <v>0.6</v>
      </c>
      <c r="D10" s="27">
        <f t="shared" ref="D10:AN10" si="6">D5/D$6</f>
        <v>0.25</v>
      </c>
      <c r="E10" s="27">
        <f t="shared" si="3"/>
        <v>0.3</v>
      </c>
      <c r="F10" s="27">
        <f t="shared" si="3"/>
        <v>0</v>
      </c>
      <c r="G10" s="27">
        <f t="shared" si="6"/>
        <v>0</v>
      </c>
      <c r="H10" s="27">
        <f>H5/H$6</f>
        <v>0.7</v>
      </c>
      <c r="I10" s="27">
        <f t="shared" si="6"/>
        <v>0.05</v>
      </c>
      <c r="J10" s="27">
        <f>J5/J$6</f>
        <v>0.35</v>
      </c>
      <c r="K10" s="27">
        <f t="shared" si="6"/>
        <v>0.15</v>
      </c>
      <c r="L10" s="27">
        <f t="shared" si="4"/>
        <v>0.25</v>
      </c>
      <c r="M10" s="27">
        <f t="shared" si="4"/>
        <v>0.15</v>
      </c>
      <c r="N10" s="27">
        <f t="shared" si="4"/>
        <v>0.25</v>
      </c>
      <c r="O10" s="27">
        <f>O5/O$6</f>
        <v>0.5</v>
      </c>
      <c r="P10" s="27">
        <f t="shared" si="6"/>
        <v>0.5</v>
      </c>
      <c r="Q10" s="27">
        <f>Q5/Q$6</f>
        <v>0</v>
      </c>
      <c r="R10" s="27">
        <f t="shared" si="6"/>
        <v>0.5</v>
      </c>
      <c r="S10" s="27">
        <f t="shared" si="6"/>
        <v>0.9</v>
      </c>
      <c r="T10" s="27">
        <f t="shared" si="6"/>
        <v>0.75</v>
      </c>
      <c r="U10" s="27">
        <f t="shared" si="6"/>
        <v>0.7</v>
      </c>
      <c r="V10" s="27"/>
      <c r="W10" s="27" t="e">
        <f t="shared" si="6"/>
        <v>#DIV/0!</v>
      </c>
      <c r="X10" s="27" t="e">
        <f t="shared" si="6"/>
        <v>#DIV/0!</v>
      </c>
      <c r="Y10" s="27">
        <f t="shared" si="6"/>
        <v>0.5</v>
      </c>
      <c r="Z10" s="27"/>
      <c r="AA10" s="27" t="e">
        <f t="shared" si="6"/>
        <v>#DIV/0!</v>
      </c>
      <c r="AB10" s="27">
        <f t="shared" si="6"/>
        <v>1</v>
      </c>
      <c r="AC10" s="27">
        <f t="shared" si="6"/>
        <v>0.7</v>
      </c>
      <c r="AD10" s="27"/>
      <c r="AE10" s="27" t="e">
        <f t="shared" si="6"/>
        <v>#DIV/0!</v>
      </c>
      <c r="AF10" s="27" t="e">
        <f t="shared" si="6"/>
        <v>#DIV/0!</v>
      </c>
      <c r="AG10" s="27">
        <f t="shared" si="6"/>
        <v>0.65</v>
      </c>
      <c r="AH10" s="27"/>
      <c r="AI10" s="27" t="e">
        <f t="shared" si="6"/>
        <v>#DIV/0!</v>
      </c>
      <c r="AJ10" s="27" t="e">
        <f t="shared" si="6"/>
        <v>#DIV/0!</v>
      </c>
      <c r="AK10" s="27">
        <f t="shared" si="6"/>
        <v>0.6</v>
      </c>
      <c r="AL10" s="27"/>
      <c r="AM10" s="27"/>
      <c r="AN10" s="27">
        <f t="shared" si="6"/>
        <v>0.7</v>
      </c>
    </row>
    <row r="11" spans="1:40" x14ac:dyDescent="0.3">
      <c r="A11" t="s">
        <v>54</v>
      </c>
      <c r="B11" s="22">
        <f>SUM(B8:B10)</f>
        <v>1</v>
      </c>
      <c r="C11" s="22">
        <f>SUM(C8:C10)</f>
        <v>1</v>
      </c>
      <c r="D11" s="22">
        <f t="shared" ref="D11:AN11" si="7">SUM(D8:D10)</f>
        <v>1</v>
      </c>
      <c r="E11" s="22">
        <f>SUM(E8:E10)</f>
        <v>1</v>
      </c>
      <c r="F11" s="22">
        <f>SUM(F8:F10)</f>
        <v>1</v>
      </c>
      <c r="G11" s="22">
        <f t="shared" si="7"/>
        <v>1</v>
      </c>
      <c r="H11" s="22">
        <f>SUM(H8:H10)</f>
        <v>1</v>
      </c>
      <c r="I11" s="22">
        <f t="shared" si="7"/>
        <v>1</v>
      </c>
      <c r="J11" s="22">
        <f>SUM(J8:J10)</f>
        <v>1</v>
      </c>
      <c r="K11" s="22">
        <f t="shared" si="7"/>
        <v>1</v>
      </c>
      <c r="L11" s="22">
        <f>SUM(L8:L10)</f>
        <v>1</v>
      </c>
      <c r="M11" s="22">
        <f>SUM(M8:M10)</f>
        <v>1</v>
      </c>
      <c r="N11" s="22">
        <f>SUM(N8:N10)</f>
        <v>1</v>
      </c>
      <c r="O11" s="22">
        <f t="shared" si="7"/>
        <v>1</v>
      </c>
      <c r="P11" s="22">
        <f t="shared" si="7"/>
        <v>1</v>
      </c>
      <c r="Q11" s="22">
        <f t="shared" si="7"/>
        <v>1</v>
      </c>
      <c r="R11" s="22">
        <f t="shared" si="7"/>
        <v>1</v>
      </c>
      <c r="S11" s="22">
        <f t="shared" si="7"/>
        <v>1</v>
      </c>
      <c r="T11" s="22">
        <f t="shared" si="7"/>
        <v>1</v>
      </c>
      <c r="U11" s="22">
        <f t="shared" si="7"/>
        <v>1</v>
      </c>
      <c r="V11" s="22"/>
      <c r="W11" s="22" t="e">
        <f t="shared" si="7"/>
        <v>#DIV/0!</v>
      </c>
      <c r="X11" s="22" t="e">
        <f t="shared" si="7"/>
        <v>#DIV/0!</v>
      </c>
      <c r="Y11" s="22">
        <f t="shared" si="7"/>
        <v>1</v>
      </c>
      <c r="Z11" s="22"/>
      <c r="AA11" s="22" t="e">
        <f t="shared" si="7"/>
        <v>#DIV/0!</v>
      </c>
      <c r="AB11" s="22">
        <f t="shared" si="7"/>
        <v>1</v>
      </c>
      <c r="AC11" s="22">
        <f t="shared" si="7"/>
        <v>1</v>
      </c>
      <c r="AD11" s="22"/>
      <c r="AE11" s="22" t="e">
        <f t="shared" si="7"/>
        <v>#DIV/0!</v>
      </c>
      <c r="AF11" s="22" t="e">
        <f t="shared" si="7"/>
        <v>#DIV/0!</v>
      </c>
      <c r="AG11" s="22">
        <f t="shared" si="7"/>
        <v>1</v>
      </c>
      <c r="AH11" s="22"/>
      <c r="AI11" s="22" t="e">
        <f t="shared" si="7"/>
        <v>#DIV/0!</v>
      </c>
      <c r="AJ11" s="22" t="e">
        <f t="shared" si="7"/>
        <v>#DIV/0!</v>
      </c>
      <c r="AK11" s="22">
        <f t="shared" si="7"/>
        <v>1</v>
      </c>
      <c r="AL11" s="22"/>
      <c r="AM11" s="22"/>
      <c r="AN11" s="22">
        <f t="shared" si="7"/>
        <v>1</v>
      </c>
    </row>
    <row r="12" spans="1:40" x14ac:dyDescent="0.3">
      <c r="G12" s="9"/>
      <c r="H12" s="9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</row>
    <row r="13" spans="1:40" x14ac:dyDescent="0.3">
      <c r="B13" s="29" t="s">
        <v>17</v>
      </c>
      <c r="C13" s="29" t="s">
        <v>18</v>
      </c>
      <c r="D13" s="29" t="s">
        <v>19</v>
      </c>
      <c r="E13" s="29" t="s">
        <v>21</v>
      </c>
      <c r="F13" s="29" t="s">
        <v>88</v>
      </c>
      <c r="G13" s="29" t="s">
        <v>20</v>
      </c>
      <c r="H13" s="29" t="s">
        <v>24</v>
      </c>
      <c r="I13" s="29" t="s">
        <v>84</v>
      </c>
      <c r="J13" s="29" t="s">
        <v>132</v>
      </c>
      <c r="K13" s="29" t="s">
        <v>22</v>
      </c>
      <c r="L13" s="29" t="s">
        <v>25</v>
      </c>
      <c r="M13" s="29" t="s">
        <v>26</v>
      </c>
      <c r="N13" s="29" t="s">
        <v>27</v>
      </c>
      <c r="O13" s="29" t="s">
        <v>70</v>
      </c>
      <c r="P13" s="29" t="s">
        <v>29</v>
      </c>
      <c r="Q13" s="29" t="s">
        <v>78</v>
      </c>
      <c r="R13" s="29" t="s">
        <v>23</v>
      </c>
      <c r="S13" s="29" t="s">
        <v>124</v>
      </c>
      <c r="T13" s="29" t="s">
        <v>80</v>
      </c>
      <c r="U13" s="29" t="s">
        <v>28</v>
      </c>
      <c r="V13" s="21"/>
      <c r="W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</row>
    <row r="14" spans="1:40" x14ac:dyDescent="0.3">
      <c r="G14" s="9"/>
      <c r="H14" s="9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</row>
    <row r="15" spans="1:40" x14ac:dyDescent="0.3">
      <c r="G15" s="9"/>
      <c r="H15" s="9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</row>
    <row r="16" spans="1:40" x14ac:dyDescent="0.3">
      <c r="G16" s="9"/>
      <c r="H16" s="9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</row>
    <row r="17" spans="7:37" x14ac:dyDescent="0.3">
      <c r="G17" s="9"/>
      <c r="H17" s="9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</row>
    <row r="18" spans="7:37" x14ac:dyDescent="0.3">
      <c r="G18" s="9"/>
      <c r="H18" s="9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</row>
    <row r="19" spans="7:37" x14ac:dyDescent="0.3">
      <c r="G19" s="9"/>
      <c r="H19" s="9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</row>
    <row r="20" spans="7:37" x14ac:dyDescent="0.3">
      <c r="G20" s="9"/>
      <c r="H20" s="9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</row>
    <row r="21" spans="7:37" x14ac:dyDescent="0.3">
      <c r="G21" s="9"/>
      <c r="H21" s="9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</row>
    <row r="22" spans="7:37" x14ac:dyDescent="0.3">
      <c r="G22" s="9"/>
      <c r="H22" s="9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</row>
    <row r="23" spans="7:37" x14ac:dyDescent="0.3">
      <c r="G23" s="9"/>
      <c r="H23" s="9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</row>
    <row r="24" spans="7:37" x14ac:dyDescent="0.3">
      <c r="G24" s="9"/>
      <c r="H24" s="9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</row>
    <row r="25" spans="7:37" x14ac:dyDescent="0.3">
      <c r="G25" s="9"/>
      <c r="H25" s="9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</row>
    <row r="26" spans="7:37" x14ac:dyDescent="0.3">
      <c r="G26" s="9"/>
      <c r="H26" s="9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7:37" x14ac:dyDescent="0.3">
      <c r="G27" s="9"/>
      <c r="H27" s="9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</row>
    <row r="28" spans="7:37" x14ac:dyDescent="0.3">
      <c r="G28" s="9"/>
      <c r="H28" s="9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</row>
    <row r="29" spans="7:37" x14ac:dyDescent="0.3">
      <c r="G29" s="9"/>
      <c r="H29" s="9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</row>
    <row r="30" spans="7:37" x14ac:dyDescent="0.3">
      <c r="G30" s="9"/>
      <c r="H30" s="9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7:37" x14ac:dyDescent="0.3">
      <c r="G31" s="9"/>
      <c r="H31" s="9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</row>
    <row r="32" spans="7:37" x14ac:dyDescent="0.3">
      <c r="G32" s="9"/>
      <c r="H32" s="9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</row>
    <row r="33" spans="7:37" x14ac:dyDescent="0.3">
      <c r="G33" s="9"/>
      <c r="H33" s="9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</row>
    <row r="34" spans="7:37" x14ac:dyDescent="0.3">
      <c r="G34" s="9"/>
      <c r="H34" s="9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</row>
    <row r="35" spans="7:37" x14ac:dyDescent="0.3">
      <c r="G35" s="9"/>
      <c r="H35" s="9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</row>
    <row r="36" spans="7:37" x14ac:dyDescent="0.3">
      <c r="G36" s="9"/>
      <c r="H36" s="9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</row>
    <row r="37" spans="7:37" x14ac:dyDescent="0.3">
      <c r="G37" s="9"/>
      <c r="H37" s="9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</row>
    <row r="38" spans="7:37" x14ac:dyDescent="0.3">
      <c r="G38" s="9"/>
      <c r="H38" s="9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</row>
    <row r="39" spans="7:37" x14ac:dyDescent="0.3">
      <c r="G39" s="9"/>
      <c r="H39" s="9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</row>
    <row r="40" spans="7:37" x14ac:dyDescent="0.3">
      <c r="G40" s="9"/>
      <c r="H40" s="9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</row>
    <row r="41" spans="7:37" x14ac:dyDescent="0.3">
      <c r="G41" s="9"/>
      <c r="H41" s="9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</row>
    <row r="42" spans="7:37" x14ac:dyDescent="0.3">
      <c r="G42" s="9"/>
      <c r="H42" s="9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</row>
    <row r="43" spans="7:37" x14ac:dyDescent="0.3">
      <c r="G43" s="9"/>
      <c r="H43" s="9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</row>
    <row r="44" spans="7:37" x14ac:dyDescent="0.3">
      <c r="G44" s="9"/>
      <c r="H44" s="9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</row>
    <row r="45" spans="7:37" x14ac:dyDescent="0.3">
      <c r="G45" s="9"/>
      <c r="H45" s="9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</row>
    <row r="46" spans="7:37" x14ac:dyDescent="0.3">
      <c r="G46" s="9"/>
      <c r="H46" s="9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</row>
    <row r="47" spans="7:37" x14ac:dyDescent="0.3">
      <c r="G47" s="9"/>
      <c r="H47" s="9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</row>
    <row r="48" spans="7:37" x14ac:dyDescent="0.3">
      <c r="G48" s="9"/>
      <c r="H48" s="9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</row>
    <row r="49" spans="7:37" x14ac:dyDescent="0.3">
      <c r="G49" s="9"/>
      <c r="H49" s="9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</row>
    <row r="50" spans="7:37" x14ac:dyDescent="0.3">
      <c r="G50" s="9"/>
      <c r="H50" s="9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</row>
    <row r="51" spans="7:37" x14ac:dyDescent="0.3">
      <c r="G51" s="9"/>
      <c r="H51" s="9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</row>
    <row r="52" spans="7:37" x14ac:dyDescent="0.3">
      <c r="G52" s="9"/>
      <c r="H52" s="9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</row>
    <row r="53" spans="7:37" x14ac:dyDescent="0.3">
      <c r="G53" s="9"/>
      <c r="H53" s="9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</row>
    <row r="54" spans="7:37" x14ac:dyDescent="0.3">
      <c r="G54" s="9"/>
      <c r="H54" s="9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</row>
    <row r="55" spans="7:37" x14ac:dyDescent="0.3">
      <c r="G55" s="9"/>
      <c r="H55" s="9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</row>
    <row r="56" spans="7:37" x14ac:dyDescent="0.3">
      <c r="G56" s="9"/>
      <c r="H56" s="9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</row>
    <row r="57" spans="7:37" x14ac:dyDescent="0.3">
      <c r="G57" s="9"/>
      <c r="H57" s="9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</row>
    <row r="58" spans="7:37" x14ac:dyDescent="0.3">
      <c r="G58" s="9"/>
      <c r="H58" s="9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</row>
    <row r="59" spans="7:37" x14ac:dyDescent="0.3">
      <c r="G59" s="9"/>
      <c r="H59" s="9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</row>
    <row r="60" spans="7:37" x14ac:dyDescent="0.3">
      <c r="G60" s="9"/>
      <c r="H60" s="9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</row>
    <row r="61" spans="7:37" x14ac:dyDescent="0.3">
      <c r="G61" s="9"/>
      <c r="H61" s="9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</row>
    <row r="62" spans="7:37" x14ac:dyDescent="0.3">
      <c r="G62" s="9"/>
      <c r="H62" s="9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</row>
    <row r="63" spans="7:37" x14ac:dyDescent="0.3">
      <c r="G63" s="9"/>
      <c r="H63" s="9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</row>
    <row r="64" spans="7:37" x14ac:dyDescent="0.3">
      <c r="G64" s="9"/>
      <c r="H64" s="9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</row>
    <row r="65" spans="7:37" x14ac:dyDescent="0.3">
      <c r="G65" s="9"/>
      <c r="H65" s="9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</row>
    <row r="66" spans="7:37" x14ac:dyDescent="0.3">
      <c r="G66" s="9"/>
      <c r="H66" s="9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</row>
    <row r="67" spans="7:37" x14ac:dyDescent="0.3">
      <c r="G67" s="9"/>
      <c r="H67" s="9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</row>
    <row r="68" spans="7:37" x14ac:dyDescent="0.3">
      <c r="G68" s="9"/>
      <c r="H68" s="9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</row>
    <row r="69" spans="7:37" x14ac:dyDescent="0.3">
      <c r="G69" s="9"/>
      <c r="H69" s="9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</row>
    <row r="70" spans="7:37" x14ac:dyDescent="0.3">
      <c r="G70" s="9"/>
      <c r="H70" s="9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</row>
    <row r="71" spans="7:37" x14ac:dyDescent="0.3">
      <c r="G71" s="9"/>
      <c r="H71" s="9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</row>
    <row r="72" spans="7:37" x14ac:dyDescent="0.3">
      <c r="G72" s="9"/>
      <c r="H72" s="9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</row>
    <row r="73" spans="7:37" x14ac:dyDescent="0.3">
      <c r="G73" s="9"/>
      <c r="H73" s="9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</row>
    <row r="74" spans="7:37" x14ac:dyDescent="0.3">
      <c r="G74" s="9"/>
      <c r="H74" s="9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</row>
    <row r="75" spans="7:37" x14ac:dyDescent="0.3">
      <c r="G75" s="9"/>
      <c r="H75" s="9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</row>
    <row r="76" spans="7:37" x14ac:dyDescent="0.3">
      <c r="G76" s="9"/>
      <c r="H76" s="9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</row>
    <row r="77" spans="7:37" x14ac:dyDescent="0.3">
      <c r="G77" s="9"/>
      <c r="H77" s="9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</row>
    <row r="78" spans="7:37" x14ac:dyDescent="0.3">
      <c r="G78" s="9"/>
      <c r="H78" s="9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</row>
    <row r="79" spans="7:37" x14ac:dyDescent="0.3">
      <c r="G79" s="9"/>
      <c r="H79" s="9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</row>
    <row r="80" spans="7:37" x14ac:dyDescent="0.3">
      <c r="G80" s="9"/>
      <c r="H80" s="9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</row>
    <row r="81" spans="7:37" x14ac:dyDescent="0.3">
      <c r="G81" s="9"/>
      <c r="H81" s="9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</row>
    <row r="82" spans="7:37" x14ac:dyDescent="0.3">
      <c r="G82" s="9"/>
      <c r="H82" s="9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</row>
    <row r="83" spans="7:37" x14ac:dyDescent="0.3">
      <c r="G83" s="9"/>
      <c r="H83" s="9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</row>
    <row r="84" spans="7:37" x14ac:dyDescent="0.3">
      <c r="G84" s="9"/>
      <c r="H84" s="9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</row>
    <row r="85" spans="7:37" x14ac:dyDescent="0.3">
      <c r="G85" s="9"/>
      <c r="H85" s="9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</row>
    <row r="86" spans="7:37" x14ac:dyDescent="0.3">
      <c r="G86" s="9"/>
      <c r="H86" s="9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</row>
    <row r="87" spans="7:37" x14ac:dyDescent="0.3">
      <c r="G87" s="9"/>
      <c r="H87" s="9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</row>
    <row r="88" spans="7:37" x14ac:dyDescent="0.3">
      <c r="G88" s="9"/>
      <c r="H88" s="9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</row>
    <row r="89" spans="7:37" x14ac:dyDescent="0.3">
      <c r="G89" s="9"/>
      <c r="H89" s="9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</row>
    <row r="90" spans="7:37" x14ac:dyDescent="0.3">
      <c r="G90" s="9"/>
      <c r="H90" s="9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</row>
    <row r="91" spans="7:37" x14ac:dyDescent="0.3">
      <c r="G91" s="9"/>
      <c r="H91" s="9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</row>
    <row r="92" spans="7:37" x14ac:dyDescent="0.3">
      <c r="G92" s="9"/>
      <c r="H92" s="9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</row>
    <row r="93" spans="7:37" x14ac:dyDescent="0.3">
      <c r="G93" s="9"/>
      <c r="H93" s="9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</row>
    <row r="94" spans="7:37" x14ac:dyDescent="0.3">
      <c r="G94" s="9"/>
      <c r="H94" s="9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</row>
    <row r="95" spans="7:37" x14ac:dyDescent="0.3">
      <c r="G95" s="9"/>
      <c r="H95" s="9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</row>
    <row r="96" spans="7:37" x14ac:dyDescent="0.3">
      <c r="G96" s="9"/>
      <c r="H96" s="9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</row>
    <row r="97" spans="7:37" x14ac:dyDescent="0.3">
      <c r="G97" s="9"/>
      <c r="H97" s="9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</row>
    <row r="98" spans="7:37" x14ac:dyDescent="0.3">
      <c r="G98" s="9"/>
      <c r="H98" s="9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</row>
    <row r="99" spans="7:37" x14ac:dyDescent="0.3">
      <c r="G99" s="9"/>
      <c r="H99" s="9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</row>
    <row r="100" spans="7:37" x14ac:dyDescent="0.3">
      <c r="G100" s="9"/>
      <c r="H100" s="9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</row>
    <row r="101" spans="7:37" x14ac:dyDescent="0.3">
      <c r="G101" s="9"/>
      <c r="H101" s="9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</row>
    <row r="102" spans="7:37" x14ac:dyDescent="0.3">
      <c r="G102" s="9"/>
      <c r="H102" s="9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</row>
    <row r="103" spans="7:37" x14ac:dyDescent="0.3">
      <c r="G103" s="9"/>
      <c r="H103" s="9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</row>
    <row r="104" spans="7:37" x14ac:dyDescent="0.3">
      <c r="G104" s="9"/>
      <c r="H104" s="9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</row>
    <row r="105" spans="7:37" x14ac:dyDescent="0.3">
      <c r="G105" s="9"/>
      <c r="H105" s="9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</row>
    <row r="106" spans="7:37" x14ac:dyDescent="0.3">
      <c r="G106" s="9"/>
      <c r="H106" s="9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</row>
    <row r="107" spans="7:37" x14ac:dyDescent="0.3">
      <c r="G107" s="9"/>
      <c r="H107" s="9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</row>
  </sheetData>
  <mergeCells count="4">
    <mergeCell ref="AF1:AG1"/>
    <mergeCell ref="AJ1:AK1"/>
    <mergeCell ref="X1:Y1"/>
    <mergeCell ref="AB1:AC1"/>
  </mergeCells>
  <phoneticPr fontId="0" type="noConversion"/>
  <pageMargins left="0.78740157499999996" right="0.78740157499999996" top="0.984251969" bottom="0.984251969" header="0.4921259845" footer="0.4921259845"/>
  <pageSetup paperSize="8" orientation="landscape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7"/>
  </sheetPr>
  <dimension ref="A1:BN22"/>
  <sheetViews>
    <sheetView zoomScaleNormal="100" workbookViewId="0">
      <selection activeCell="C30" sqref="C30"/>
    </sheetView>
  </sheetViews>
  <sheetFormatPr baseColWidth="10" defaultColWidth="11.44140625" defaultRowHeight="10.199999999999999" x14ac:dyDescent="0.2"/>
  <cols>
    <col min="1" max="1" width="8.109375" style="48" customWidth="1"/>
    <col min="2" max="3" width="11.44140625" style="48" customWidth="1"/>
    <col min="4" max="4" width="8.5546875" style="48" customWidth="1"/>
    <col min="5" max="5" width="9" style="48" customWidth="1"/>
    <col min="6" max="6" width="7.6640625" style="48" customWidth="1"/>
    <col min="7" max="7" width="8.88671875" style="48" customWidth="1"/>
    <col min="8" max="8" width="8.109375" style="48" customWidth="1"/>
    <col min="9" max="9" width="7.33203125" style="48" customWidth="1"/>
    <col min="10" max="10" width="8" style="48" customWidth="1"/>
    <col min="11" max="11" width="8.44140625" style="48" customWidth="1"/>
    <col min="12" max="12" width="7.44140625" style="48" customWidth="1"/>
    <col min="13" max="13" width="7.6640625" style="48" customWidth="1"/>
    <col min="14" max="14" width="6.88671875" style="48" customWidth="1"/>
    <col min="15" max="15" width="17.109375" style="48" customWidth="1"/>
    <col min="16" max="16" width="8" style="48" customWidth="1"/>
    <col min="17" max="17" width="7" style="48" customWidth="1"/>
    <col min="18" max="18" width="12.44140625" style="48" customWidth="1"/>
    <col min="19" max="19" width="8.109375" style="48" customWidth="1"/>
    <col min="20" max="20" width="9.109375" style="48" customWidth="1"/>
    <col min="21" max="21" width="11.33203125" style="48" customWidth="1"/>
    <col min="22" max="22" width="8.5546875" style="48" customWidth="1"/>
    <col min="23" max="23" width="7.33203125" style="48" customWidth="1"/>
    <col min="24" max="24" width="8.6640625" style="48" customWidth="1"/>
    <col min="25" max="25" width="7.6640625" style="48" customWidth="1"/>
    <col min="26" max="26" width="8.33203125" style="48" customWidth="1"/>
    <col min="27" max="28" width="8.6640625" style="48" customWidth="1"/>
    <col min="29" max="29" width="7.109375" style="48" customWidth="1"/>
    <col min="30" max="30" width="7.6640625" style="48" customWidth="1"/>
    <col min="31" max="31" width="7.88671875" style="48" customWidth="1"/>
    <col min="32" max="35" width="11.44140625" style="48" customWidth="1"/>
    <col min="36" max="36" width="12.44140625" style="48" customWidth="1"/>
    <col min="37" max="44" width="11.44140625" style="48" customWidth="1"/>
    <col min="45" max="45" width="13.5546875" style="48" customWidth="1"/>
    <col min="46" max="50" width="11.44140625" style="48" customWidth="1"/>
    <col min="51" max="51" width="18.88671875" style="48" customWidth="1"/>
    <col min="52" max="56" width="11.44140625" style="48" customWidth="1"/>
    <col min="57" max="57" width="14.6640625" style="48" customWidth="1"/>
    <col min="58" max="59" width="11.44140625" style="48" customWidth="1"/>
    <col min="60" max="60" width="15.88671875" style="48" customWidth="1"/>
    <col min="61" max="64" width="11.44140625" style="48" customWidth="1"/>
    <col min="65" max="65" width="13.33203125" style="48" customWidth="1"/>
    <col min="66" max="16384" width="11.44140625" style="48"/>
  </cols>
  <sheetData>
    <row r="1" spans="1:66" s="85" customFormat="1" ht="15" customHeight="1" x14ac:dyDescent="0.3">
      <c r="A1" s="81" t="str">
        <f>DonneesCollectees!A1</f>
        <v>NUM</v>
      </c>
      <c r="B1" s="82" t="s">
        <v>210</v>
      </c>
      <c r="C1" s="81" t="s">
        <v>211</v>
      </c>
      <c r="D1" s="83" t="str">
        <f>DonneesCollectees!B1</f>
        <v>CULTURE</v>
      </c>
      <c r="E1" s="83" t="s">
        <v>174</v>
      </c>
      <c r="F1" s="81" t="s">
        <v>18</v>
      </c>
      <c r="G1" s="81" t="s">
        <v>214</v>
      </c>
      <c r="H1" s="81" t="s">
        <v>213</v>
      </c>
      <c r="I1" s="83" t="s">
        <v>19</v>
      </c>
      <c r="J1" s="83" t="s">
        <v>215</v>
      </c>
      <c r="K1" s="81" t="s">
        <v>21</v>
      </c>
      <c r="L1" s="81" t="s">
        <v>216</v>
      </c>
      <c r="M1" s="81" t="s">
        <v>217</v>
      </c>
      <c r="N1" s="83" t="s">
        <v>88</v>
      </c>
      <c r="O1" s="83" t="s">
        <v>218</v>
      </c>
      <c r="P1" s="83" t="s">
        <v>219</v>
      </c>
      <c r="Q1" s="81" t="s">
        <v>20</v>
      </c>
      <c r="R1" s="81" t="s">
        <v>220</v>
      </c>
      <c r="S1" s="81" t="s">
        <v>221</v>
      </c>
      <c r="T1" s="83" t="s">
        <v>24</v>
      </c>
      <c r="U1" s="83" t="s">
        <v>222</v>
      </c>
      <c r="V1" s="83" t="s">
        <v>223</v>
      </c>
      <c r="W1" s="81" t="s">
        <v>84</v>
      </c>
      <c r="X1" s="81" t="s">
        <v>224</v>
      </c>
      <c r="Y1" s="81" t="s">
        <v>175</v>
      </c>
      <c r="Z1" s="83" t="s">
        <v>132</v>
      </c>
      <c r="AA1" s="83" t="s">
        <v>225</v>
      </c>
      <c r="AB1" s="83" t="s">
        <v>226</v>
      </c>
      <c r="AC1" s="81" t="s">
        <v>22</v>
      </c>
      <c r="AD1" s="81" t="s">
        <v>232</v>
      </c>
      <c r="AE1" s="81" t="s">
        <v>233</v>
      </c>
      <c r="AF1" s="83" t="s">
        <v>25</v>
      </c>
      <c r="AG1" s="83" t="s">
        <v>234</v>
      </c>
      <c r="AH1" s="83" t="s">
        <v>235</v>
      </c>
      <c r="AI1" s="81" t="s">
        <v>26</v>
      </c>
      <c r="AJ1" s="81" t="s">
        <v>236</v>
      </c>
      <c r="AK1" s="81" t="s">
        <v>237</v>
      </c>
      <c r="AL1" s="83" t="s">
        <v>27</v>
      </c>
      <c r="AM1" s="83" t="s">
        <v>240</v>
      </c>
      <c r="AN1" s="83" t="s">
        <v>176</v>
      </c>
      <c r="AO1" s="81" t="s">
        <v>70</v>
      </c>
      <c r="AP1" s="81" t="s">
        <v>241</v>
      </c>
      <c r="AQ1" s="81" t="s">
        <v>242</v>
      </c>
      <c r="AR1" s="83" t="s">
        <v>29</v>
      </c>
      <c r="AS1" s="83" t="s">
        <v>243</v>
      </c>
      <c r="AT1" s="83" t="s">
        <v>244</v>
      </c>
      <c r="AU1" s="81" t="s">
        <v>78</v>
      </c>
      <c r="AV1" s="81" t="s">
        <v>245</v>
      </c>
      <c r="AW1" s="81" t="s">
        <v>177</v>
      </c>
      <c r="AX1" s="83" t="s">
        <v>23</v>
      </c>
      <c r="AY1" s="83" t="s">
        <v>246</v>
      </c>
      <c r="AZ1" s="83" t="s">
        <v>178</v>
      </c>
      <c r="BA1" s="81" t="s">
        <v>124</v>
      </c>
      <c r="BB1" s="81" t="s">
        <v>247</v>
      </c>
      <c r="BC1" s="81" t="s">
        <v>179</v>
      </c>
      <c r="BD1" s="83" t="s">
        <v>80</v>
      </c>
      <c r="BE1" s="83" t="s">
        <v>248</v>
      </c>
      <c r="BF1" s="83" t="s">
        <v>249</v>
      </c>
      <c r="BG1" s="81" t="s">
        <v>28</v>
      </c>
      <c r="BH1" s="81" t="s">
        <v>239</v>
      </c>
      <c r="BI1" s="81" t="s">
        <v>238</v>
      </c>
      <c r="BJ1" s="83" t="s">
        <v>169</v>
      </c>
      <c r="BK1" s="84" t="s">
        <v>170</v>
      </c>
      <c r="BL1" s="83" t="s">
        <v>46</v>
      </c>
      <c r="BM1" s="84" t="s">
        <v>47</v>
      </c>
      <c r="BN1" s="83" t="s">
        <v>49</v>
      </c>
    </row>
    <row r="2" spans="1:66" x14ac:dyDescent="0.2">
      <c r="A2" s="47">
        <f>DonneesCollectees!A2</f>
        <v>11</v>
      </c>
      <c r="B2" s="87">
        <v>14502</v>
      </c>
      <c r="C2" s="88">
        <v>45239</v>
      </c>
      <c r="D2" s="47" t="str">
        <f>DonneesCollectees!B2</f>
        <v>maïs</v>
      </c>
      <c r="E2" s="47">
        <f>NotationParcelles!B2</f>
        <v>3</v>
      </c>
      <c r="F2" s="47">
        <f>DonneesCollectees!C2</f>
        <v>3</v>
      </c>
      <c r="G2" s="47" t="str">
        <f t="shared" ref="G2:G21" si="0">VLOOKUP(F2,stw_sol,2,0)</f>
        <v>Oblique</v>
      </c>
      <c r="H2" s="47">
        <f>NotationParcelles!C2</f>
        <v>2</v>
      </c>
      <c r="I2" s="47" t="str">
        <f>DonneesCollectees!D2</f>
        <v>AS</v>
      </c>
      <c r="J2" s="47">
        <f>NotationParcelles!D2</f>
        <v>1</v>
      </c>
      <c r="K2" s="47">
        <f>DonneesCollectees!F2</f>
        <v>0</v>
      </c>
      <c r="L2" s="47" t="str">
        <f t="shared" ref="L2:L21" si="1">VLOOKUP(K2,trac_eros,2,0)</f>
        <v>Non</v>
      </c>
      <c r="M2" s="47">
        <f>NotationParcelles!F2</f>
        <v>2</v>
      </c>
      <c r="N2" s="47">
        <f>DonneesCollectees!G2</f>
        <v>1</v>
      </c>
      <c r="O2" s="47" t="str">
        <f t="shared" ref="O2:O21" si="2">VLOOKUP(N2,fac_sol,2,0)</f>
        <v>F0 - fragmentaire</v>
      </c>
      <c r="P2" s="47">
        <f>NotationParcelles!G2</f>
        <v>1</v>
      </c>
      <c r="Q2" s="47">
        <f>DonneesCollectees!H2</f>
        <v>2</v>
      </c>
      <c r="R2" s="47" t="str">
        <f t="shared" ref="R2:R21" si="3">VLOOKUP(Q2,pos_lat,2,0)</f>
        <v>Côteau</v>
      </c>
      <c r="S2" s="47">
        <f>NotationParcelles!H2</f>
        <v>2</v>
      </c>
      <c r="T2" s="47">
        <f>DonneesCollectees!I2</f>
        <v>2</v>
      </c>
      <c r="U2" s="47" t="str">
        <f t="shared" ref="U2:U21" si="4">VLOOKUP(T2,parc_aval,2,0)</f>
        <v>Prairie</v>
      </c>
      <c r="V2" s="47">
        <f>NotationParcelles!I2</f>
        <v>1</v>
      </c>
      <c r="W2" s="47">
        <f>DonneesCollectees!J2</f>
        <v>2</v>
      </c>
      <c r="X2" s="47" t="str">
        <f t="shared" ref="X2:X21" si="5">VLOOKUP(W2,pente,2,0)</f>
        <v>2% - 5%</v>
      </c>
      <c r="Y2" s="47">
        <f>NotationParcelles!J2</f>
        <v>2</v>
      </c>
      <c r="Z2" s="47">
        <f>DonneesCollectees!K2</f>
        <v>2</v>
      </c>
      <c r="AA2" s="47" t="str">
        <f t="shared" ref="AA2:AA21" si="6">VLOOKUP(Z2,long_pe,2,0)</f>
        <v>50-150m</v>
      </c>
      <c r="AB2" s="47">
        <f>NotationParcelles!K2</f>
        <v>2</v>
      </c>
      <c r="AC2" s="47">
        <f>DonneesCollectees!L2</f>
        <v>0</v>
      </c>
      <c r="AD2" s="47" t="str">
        <f t="shared" ref="AD2:AD21" si="7">VLOOKUP(AC2,pres_bh,2,0)</f>
        <v>Non</v>
      </c>
      <c r="AE2" s="47">
        <f>NotationParcelles!L2</f>
        <v>2</v>
      </c>
      <c r="AF2" s="47">
        <f>DonneesCollectees!M2</f>
        <v>3</v>
      </c>
      <c r="AG2" s="47" t="str">
        <f t="shared" ref="AG2:AG21" si="8">VLOOKUP(AF2,pos_acc_chp,2,0)</f>
        <v>Amont</v>
      </c>
      <c r="AH2" s="47">
        <f>NotationParcelles!M2</f>
        <v>1</v>
      </c>
      <c r="AI2" s="47">
        <f>DonneesCollectees!N2</f>
        <v>4</v>
      </c>
      <c r="AJ2" s="47" t="str">
        <f t="shared" ref="AJ2:AJ21" si="9">VLOOKUP(AI2,pos_voie,2,0)</f>
        <v>Intermédiaire</v>
      </c>
      <c r="AK2" s="47">
        <f>NotationParcelles!N2</f>
        <v>2</v>
      </c>
      <c r="AL2" s="47">
        <f>DonneesCollectees!O2</f>
        <v>1</v>
      </c>
      <c r="AM2" s="47" t="str">
        <f t="shared" ref="AM2:AM21" si="10">VLOOKUP(AL2,fosse,2,0)</f>
        <v>Oui</v>
      </c>
      <c r="AN2" s="47">
        <f>NotationParcelles!O2</f>
        <v>3</v>
      </c>
      <c r="AO2" s="47">
        <f>DonneesCollectees!P2</f>
        <v>1</v>
      </c>
      <c r="AP2" s="47" t="str">
        <f t="shared" ref="AP2:AP21" si="11">VLOOKUP(AO2,cboc_av,2,0)</f>
        <v>Absent</v>
      </c>
      <c r="AQ2" s="47">
        <f>NotationParcelles!P2</f>
        <v>3</v>
      </c>
      <c r="AR2" s="47">
        <f>DonneesCollectees!Q2</f>
        <v>3</v>
      </c>
      <c r="AS2" s="47" t="str">
        <f t="shared" ref="AS2:AS21" si="12">VLOOKUP(AR2,pos_haie,2,0)</f>
        <v>Absence</v>
      </c>
      <c r="AT2" s="47">
        <f>NotationParcelles!Q2</f>
        <v>3</v>
      </c>
      <c r="AU2" s="47">
        <f>DonneesCollectees!R2</f>
        <v>0</v>
      </c>
      <c r="AV2" s="47" t="str">
        <f t="shared" ref="AV2:AV21" si="13">VLOOKUP(AU2,haie_foss,2,0)</f>
        <v>Non</v>
      </c>
      <c r="AW2" s="47">
        <f>NotationParcelles!R2</f>
        <v>2</v>
      </c>
      <c r="AX2" s="47">
        <f>DonneesCollectees!S2</f>
        <v>4</v>
      </c>
      <c r="AY2" s="47" t="str">
        <f t="shared" ref="AY2:AY21" si="14">VLOOKUP(AX2,haie_dens,2,0)</f>
        <v>Absence</v>
      </c>
      <c r="AZ2" s="47">
        <f>NotationParcelles!S2</f>
        <v>3</v>
      </c>
      <c r="BA2" s="47">
        <f>DonneesCollectees!T2</f>
        <v>1</v>
      </c>
      <c r="BB2" s="47" t="str">
        <f t="shared" ref="BB2:BB21" si="15">VLOOKUP(BA2,haut_tal,2,0)</f>
        <v>Absence</v>
      </c>
      <c r="BC2" s="47">
        <f>NotationParcelles!T2</f>
        <v>3</v>
      </c>
      <c r="BD2" s="47">
        <f>DonneesCollectees!U2</f>
        <v>4</v>
      </c>
      <c r="BE2" s="47" t="str">
        <f t="shared" ref="BE2:BE21" si="16">VLOOKUP(BD2,continu,2,0)</f>
        <v>Absence</v>
      </c>
      <c r="BF2" s="47">
        <f>NotationParcelles!U2</f>
        <v>3</v>
      </c>
      <c r="BG2" s="47">
        <f>DonneesCollectees!V2</f>
        <v>2</v>
      </c>
      <c r="BH2" s="47" t="str">
        <f t="shared" ref="BH2:BH21" si="17">VLOOKUP(BG2,connect_ce,2,0)</f>
        <v>Connexion indirecte</v>
      </c>
      <c r="BI2" s="48">
        <f>NotationParcelles!V2</f>
        <v>2</v>
      </c>
      <c r="BJ2" s="49">
        <f>NotationParcelles!Z2</f>
        <v>3</v>
      </c>
      <c r="BK2" s="49">
        <f>NotationParcelles!AD2</f>
        <v>2</v>
      </c>
      <c r="BL2" s="49">
        <f>NotationParcelles!AH2</f>
        <v>3</v>
      </c>
      <c r="BM2" s="49">
        <f>NotationParcelles!AL2</f>
        <v>3</v>
      </c>
      <c r="BN2" s="48">
        <f>NotationParcelles!AO2</f>
        <v>3</v>
      </c>
    </row>
    <row r="3" spans="1:66" x14ac:dyDescent="0.2">
      <c r="A3" s="47">
        <f>DonneesCollectees!A3</f>
        <v>10</v>
      </c>
      <c r="B3" s="87">
        <v>14502</v>
      </c>
      <c r="C3" s="88">
        <v>45239</v>
      </c>
      <c r="D3" s="47" t="str">
        <f>DonneesCollectees!B3</f>
        <v>verger</v>
      </c>
      <c r="E3" s="47">
        <f>NotationParcelles!B3</f>
        <v>0</v>
      </c>
      <c r="F3" s="47">
        <f>DonneesCollectees!C3</f>
        <v>1</v>
      </c>
      <c r="G3" s="47" t="str">
        <f t="shared" si="0"/>
        <v>Absence</v>
      </c>
      <c r="H3" s="47">
        <f>NotationParcelles!C3</f>
        <v>0</v>
      </c>
      <c r="I3" s="47" t="str">
        <f>DonneesCollectees!D3</f>
        <v>AL</v>
      </c>
      <c r="J3" s="47">
        <f>NotationParcelles!D3</f>
        <v>1</v>
      </c>
      <c r="K3" s="47">
        <f>DonneesCollectees!F3</f>
        <v>0</v>
      </c>
      <c r="L3" s="47" t="str">
        <f t="shared" si="1"/>
        <v>Non</v>
      </c>
      <c r="M3" s="47">
        <f>NotationParcelles!F3</f>
        <v>2</v>
      </c>
      <c r="N3" s="47">
        <f>DonneesCollectees!G3</f>
        <v>1</v>
      </c>
      <c r="O3" s="47" t="str">
        <f t="shared" si="2"/>
        <v>F0 - fragmentaire</v>
      </c>
      <c r="P3" s="47">
        <f>NotationParcelles!G3</f>
        <v>1</v>
      </c>
      <c r="Q3" s="47">
        <f>DonneesCollectees!H3</f>
        <v>3</v>
      </c>
      <c r="R3" s="47" t="str">
        <f t="shared" si="3"/>
        <v>Bas de versant</v>
      </c>
      <c r="S3" s="47">
        <f>NotationParcelles!H3</f>
        <v>2</v>
      </c>
      <c r="T3" s="47">
        <f>DonneesCollectees!I3</f>
        <v>3</v>
      </c>
      <c r="U3" s="47" t="str">
        <f t="shared" si="4"/>
        <v>Cours d'eau</v>
      </c>
      <c r="V3" s="47">
        <f>NotationParcelles!I3</f>
        <v>3</v>
      </c>
      <c r="W3" s="47">
        <f>DonneesCollectees!J3</f>
        <v>1</v>
      </c>
      <c r="X3" s="47" t="str">
        <f t="shared" si="5"/>
        <v>&lt;2%</v>
      </c>
      <c r="Y3" s="47">
        <f>NotationParcelles!J3</f>
        <v>1</v>
      </c>
      <c r="Z3" s="47">
        <f>DonneesCollectees!K3</f>
        <v>1</v>
      </c>
      <c r="AA3" s="47" t="str">
        <f t="shared" si="6"/>
        <v>&lt; 50m</v>
      </c>
      <c r="AB3" s="47">
        <f>NotationParcelles!K3</f>
        <v>1</v>
      </c>
      <c r="AC3" s="47">
        <f>DonneesCollectees!L3</f>
        <v>0</v>
      </c>
      <c r="AD3" s="47" t="str">
        <f t="shared" si="7"/>
        <v>Non</v>
      </c>
      <c r="AE3" s="47">
        <f>NotationParcelles!L3</f>
        <v>2</v>
      </c>
      <c r="AF3" s="47">
        <f>DonneesCollectees!M3</f>
        <v>3</v>
      </c>
      <c r="AG3" s="47" t="str">
        <f t="shared" si="8"/>
        <v>Amont</v>
      </c>
      <c r="AH3" s="47">
        <f>NotationParcelles!M3</f>
        <v>1</v>
      </c>
      <c r="AI3" s="47">
        <f>DonneesCollectees!N3</f>
        <v>2</v>
      </c>
      <c r="AJ3" s="47" t="str">
        <f t="shared" si="9"/>
        <v>En remblais</v>
      </c>
      <c r="AK3" s="47">
        <f>NotationParcelles!N3</f>
        <v>0</v>
      </c>
      <c r="AL3" s="47">
        <f>DonneesCollectees!O3</f>
        <v>1</v>
      </c>
      <c r="AM3" s="47" t="str">
        <f t="shared" si="10"/>
        <v>Oui</v>
      </c>
      <c r="AN3" s="47">
        <f>NotationParcelles!O3</f>
        <v>3</v>
      </c>
      <c r="AO3" s="47">
        <f>DonneesCollectees!P3</f>
        <v>1</v>
      </c>
      <c r="AP3" s="47" t="str">
        <f t="shared" si="11"/>
        <v>Absent</v>
      </c>
      <c r="AQ3" s="47">
        <f>NotationParcelles!P3</f>
        <v>3</v>
      </c>
      <c r="AR3" s="47">
        <f>DonneesCollectees!Q3</f>
        <v>3</v>
      </c>
      <c r="AS3" s="47" t="str">
        <f t="shared" si="12"/>
        <v>Absence</v>
      </c>
      <c r="AT3" s="47">
        <f>NotationParcelles!Q3</f>
        <v>3</v>
      </c>
      <c r="AU3" s="47">
        <f>DonneesCollectees!R3</f>
        <v>0</v>
      </c>
      <c r="AV3" s="47" t="str">
        <f t="shared" si="13"/>
        <v>Non</v>
      </c>
      <c r="AW3" s="47">
        <f>NotationParcelles!R3</f>
        <v>2</v>
      </c>
      <c r="AX3" s="47">
        <f>DonneesCollectees!S3</f>
        <v>4</v>
      </c>
      <c r="AY3" s="47" t="str">
        <f t="shared" si="14"/>
        <v>Absence</v>
      </c>
      <c r="AZ3" s="47">
        <f>NotationParcelles!S3</f>
        <v>3</v>
      </c>
      <c r="BA3" s="47">
        <f>DonneesCollectees!T3</f>
        <v>1</v>
      </c>
      <c r="BB3" s="47" t="str">
        <f t="shared" si="15"/>
        <v>Absence</v>
      </c>
      <c r="BC3" s="47">
        <f>NotationParcelles!T3</f>
        <v>3</v>
      </c>
      <c r="BD3" s="47">
        <f>DonneesCollectees!U3</f>
        <v>4</v>
      </c>
      <c r="BE3" s="47" t="str">
        <f t="shared" si="16"/>
        <v>Absence</v>
      </c>
      <c r="BF3" s="47">
        <f>NotationParcelles!U3</f>
        <v>3</v>
      </c>
      <c r="BG3" s="47">
        <f>DonneesCollectees!V3</f>
        <v>3</v>
      </c>
      <c r="BH3" s="47" t="str">
        <f t="shared" si="17"/>
        <v>Connexion directe</v>
      </c>
      <c r="BI3" s="48">
        <f>NotationParcelles!V3</f>
        <v>3</v>
      </c>
      <c r="BJ3" s="49">
        <f>NotationParcelles!Z3</f>
        <v>3</v>
      </c>
      <c r="BK3" s="49">
        <f>NotationParcelles!AD3</f>
        <v>3</v>
      </c>
      <c r="BL3" s="49">
        <f>NotationParcelles!AH3</f>
        <v>1</v>
      </c>
      <c r="BM3" s="49">
        <f>NotationParcelles!AL3</f>
        <v>3</v>
      </c>
      <c r="BN3" s="48">
        <f>NotationParcelles!AO3</f>
        <v>1</v>
      </c>
    </row>
    <row r="4" spans="1:66" x14ac:dyDescent="0.2">
      <c r="A4" s="47">
        <f>DonneesCollectees!A4</f>
        <v>12</v>
      </c>
      <c r="B4" s="87">
        <v>14502</v>
      </c>
      <c r="C4" s="88">
        <v>45239</v>
      </c>
      <c r="D4" s="47" t="str">
        <f>DonneesCollectees!B4</f>
        <v>maïs</v>
      </c>
      <c r="E4" s="47">
        <f>NotationParcelles!B4</f>
        <v>3</v>
      </c>
      <c r="F4" s="47">
        <f>DonneesCollectees!C4</f>
        <v>4</v>
      </c>
      <c r="G4" s="47" t="str">
        <f t="shared" si="0"/>
        <v>Parallèle</v>
      </c>
      <c r="H4" s="47">
        <f>NotationParcelles!C4</f>
        <v>3</v>
      </c>
      <c r="I4" s="47" t="str">
        <f>DonneesCollectees!D4</f>
        <v>SL</v>
      </c>
      <c r="J4" s="47">
        <f>NotationParcelles!D4</f>
        <v>3</v>
      </c>
      <c r="K4" s="47">
        <f>DonneesCollectees!F4</f>
        <v>1</v>
      </c>
      <c r="L4" s="47" t="str">
        <f t="shared" si="1"/>
        <v>Oui</v>
      </c>
      <c r="M4" s="47">
        <f>NotationParcelles!F4</f>
        <v>3</v>
      </c>
      <c r="N4" s="47">
        <f>DonneesCollectees!G4</f>
        <v>1</v>
      </c>
      <c r="O4" s="47" t="str">
        <f t="shared" si="2"/>
        <v>F0 - fragmentaire</v>
      </c>
      <c r="P4" s="47">
        <f>NotationParcelles!G4</f>
        <v>1</v>
      </c>
      <c r="Q4" s="47">
        <f>DonneesCollectees!H4</f>
        <v>3</v>
      </c>
      <c r="R4" s="47" t="str">
        <f t="shared" si="3"/>
        <v>Bas de versant</v>
      </c>
      <c r="S4" s="47">
        <f>NotationParcelles!H4</f>
        <v>2</v>
      </c>
      <c r="T4" s="47">
        <f>DonneesCollectees!I4</f>
        <v>3</v>
      </c>
      <c r="U4" s="47" t="str">
        <f t="shared" si="4"/>
        <v>Cours d'eau</v>
      </c>
      <c r="V4" s="47">
        <f>NotationParcelles!I4</f>
        <v>3</v>
      </c>
      <c r="W4" s="47">
        <f>DonneesCollectees!J4</f>
        <v>2</v>
      </c>
      <c r="X4" s="47" t="str">
        <f t="shared" si="5"/>
        <v>2% - 5%</v>
      </c>
      <c r="Y4" s="47">
        <f>NotationParcelles!J4</f>
        <v>2</v>
      </c>
      <c r="Z4" s="47">
        <f>DonneesCollectees!K4</f>
        <v>3</v>
      </c>
      <c r="AA4" s="47" t="str">
        <f t="shared" si="6"/>
        <v>&gt; 150m</v>
      </c>
      <c r="AB4" s="47">
        <f>NotationParcelles!K4</f>
        <v>3</v>
      </c>
      <c r="AC4" s="47">
        <f>DonneesCollectees!L4</f>
        <v>1</v>
      </c>
      <c r="AD4" s="47" t="str">
        <f t="shared" si="7"/>
        <v>Oui</v>
      </c>
      <c r="AE4" s="47">
        <f>NotationParcelles!L4</f>
        <v>2</v>
      </c>
      <c r="AF4" s="47">
        <f>DonneesCollectees!M4</f>
        <v>3</v>
      </c>
      <c r="AG4" s="47" t="str">
        <f t="shared" si="8"/>
        <v>Amont</v>
      </c>
      <c r="AH4" s="47">
        <f>NotationParcelles!M4</f>
        <v>1</v>
      </c>
      <c r="AI4" s="47">
        <f>DonneesCollectees!N4</f>
        <v>3</v>
      </c>
      <c r="AJ4" s="47" t="str">
        <f t="shared" si="9"/>
        <v>Absence</v>
      </c>
      <c r="AK4" s="47">
        <f>NotationParcelles!N4</f>
        <v>1</v>
      </c>
      <c r="AL4" s="47">
        <f>DonneesCollectees!O4</f>
        <v>0</v>
      </c>
      <c r="AM4" s="47" t="str">
        <f t="shared" si="10"/>
        <v>Non</v>
      </c>
      <c r="AN4" s="47">
        <f>NotationParcelles!O4</f>
        <v>1</v>
      </c>
      <c r="AO4" s="47">
        <f>DonneesCollectees!P4</f>
        <v>2</v>
      </c>
      <c r="AP4" s="47" t="str">
        <f t="shared" si="11"/>
        <v>Emmergeant</v>
      </c>
      <c r="AQ4" s="47">
        <f>NotationParcelles!P4</f>
        <v>2</v>
      </c>
      <c r="AR4" s="47">
        <f>DonneesCollectees!Q4</f>
        <v>1</v>
      </c>
      <c r="AS4" s="47" t="str">
        <f t="shared" si="12"/>
        <v>Perpendiculaire</v>
      </c>
      <c r="AT4" s="47">
        <f>NotationParcelles!Q4</f>
        <v>1</v>
      </c>
      <c r="AU4" s="47">
        <f>DonneesCollectees!R4</f>
        <v>0</v>
      </c>
      <c r="AV4" s="47" t="str">
        <f t="shared" si="13"/>
        <v>Non</v>
      </c>
      <c r="AW4" s="47">
        <f>NotationParcelles!R4</f>
        <v>2</v>
      </c>
      <c r="AX4" s="47">
        <f>DonneesCollectees!S4</f>
        <v>3</v>
      </c>
      <c r="AY4" s="47" t="str">
        <f t="shared" si="14"/>
        <v>Peu dense (&lt;20 tige/m²)</v>
      </c>
      <c r="AZ4" s="47">
        <f>NotationParcelles!S4</f>
        <v>2</v>
      </c>
      <c r="BA4" s="47">
        <f>DonneesCollectees!T4</f>
        <v>1</v>
      </c>
      <c r="BB4" s="47" t="str">
        <f t="shared" si="15"/>
        <v>Absence</v>
      </c>
      <c r="BC4" s="47">
        <f>NotationParcelles!T4</f>
        <v>3</v>
      </c>
      <c r="BD4" s="47">
        <f>DonneesCollectees!U4</f>
        <v>1</v>
      </c>
      <c r="BE4" s="47" t="str">
        <f t="shared" si="16"/>
        <v>Très discontinu(e)</v>
      </c>
      <c r="BF4" s="47">
        <f>NotationParcelles!U4</f>
        <v>3</v>
      </c>
      <c r="BG4" s="47">
        <f>DonneesCollectees!V4</f>
        <v>3</v>
      </c>
      <c r="BH4" s="47" t="str">
        <f t="shared" si="17"/>
        <v>Connexion directe</v>
      </c>
      <c r="BI4" s="48">
        <f>NotationParcelles!V4</f>
        <v>3</v>
      </c>
      <c r="BJ4" s="49">
        <f>NotationParcelles!Z4</f>
        <v>2</v>
      </c>
      <c r="BK4" s="49">
        <f>NotationParcelles!AD4</f>
        <v>3</v>
      </c>
      <c r="BL4" s="49">
        <f>NotationParcelles!AH4</f>
        <v>3</v>
      </c>
      <c r="BM4" s="49">
        <f>NotationParcelles!AL4</f>
        <v>1</v>
      </c>
      <c r="BN4" s="48">
        <f>NotationParcelles!AO4</f>
        <v>3</v>
      </c>
    </row>
    <row r="5" spans="1:66" x14ac:dyDescent="0.2">
      <c r="A5" s="47">
        <f>DonneesCollectees!A5</f>
        <v>9</v>
      </c>
      <c r="B5" s="87">
        <v>14502</v>
      </c>
      <c r="C5" s="88">
        <v>45239</v>
      </c>
      <c r="D5" s="47" t="str">
        <f>DonneesCollectees!B5</f>
        <v>maïs</v>
      </c>
      <c r="E5" s="47">
        <f>NotationParcelles!B5</f>
        <v>3</v>
      </c>
      <c r="F5" s="47">
        <f>DonneesCollectees!C5</f>
        <v>4</v>
      </c>
      <c r="G5" s="47" t="str">
        <f t="shared" si="0"/>
        <v>Parallèle</v>
      </c>
      <c r="H5" s="47">
        <f>NotationParcelles!C5</f>
        <v>3</v>
      </c>
      <c r="I5" s="47" t="str">
        <f>DonneesCollectees!D5</f>
        <v>LA</v>
      </c>
      <c r="J5" s="47">
        <f>NotationParcelles!D5</f>
        <v>2</v>
      </c>
      <c r="K5" s="47">
        <f>DonneesCollectees!F5</f>
        <v>0</v>
      </c>
      <c r="L5" s="47" t="str">
        <f t="shared" si="1"/>
        <v>Non</v>
      </c>
      <c r="M5" s="47">
        <f>NotationParcelles!F5</f>
        <v>2</v>
      </c>
      <c r="N5" s="47">
        <f>DonneesCollectees!G5</f>
        <v>2</v>
      </c>
      <c r="O5" s="47" t="str">
        <f t="shared" si="2"/>
        <v>F1 - croûte structurale</v>
      </c>
      <c r="P5" s="47">
        <f>NotationParcelles!G5</f>
        <v>2</v>
      </c>
      <c r="Q5" s="47">
        <f>DonneesCollectees!H5</f>
        <v>3</v>
      </c>
      <c r="R5" s="47" t="str">
        <f t="shared" si="3"/>
        <v>Bas de versant</v>
      </c>
      <c r="S5" s="47">
        <f>NotationParcelles!H5</f>
        <v>2</v>
      </c>
      <c r="T5" s="47">
        <f>DonneesCollectees!I5</f>
        <v>3</v>
      </c>
      <c r="U5" s="47" t="str">
        <f t="shared" si="4"/>
        <v>Cours d'eau</v>
      </c>
      <c r="V5" s="47">
        <f>NotationParcelles!I5</f>
        <v>3</v>
      </c>
      <c r="W5" s="47">
        <f>DonneesCollectees!J5</f>
        <v>2</v>
      </c>
      <c r="X5" s="47" t="str">
        <f t="shared" si="5"/>
        <v>2% - 5%</v>
      </c>
      <c r="Y5" s="47">
        <f>NotationParcelles!J5</f>
        <v>2</v>
      </c>
      <c r="Z5" s="47">
        <f>DonneesCollectees!K5</f>
        <v>3</v>
      </c>
      <c r="AA5" s="47" t="str">
        <f t="shared" si="6"/>
        <v>&gt; 150m</v>
      </c>
      <c r="AB5" s="47">
        <f>NotationParcelles!K5</f>
        <v>3</v>
      </c>
      <c r="AC5" s="47">
        <f>DonneesCollectees!L5</f>
        <v>1</v>
      </c>
      <c r="AD5" s="47" t="str">
        <f t="shared" si="7"/>
        <v>Oui</v>
      </c>
      <c r="AE5" s="47">
        <f>NotationParcelles!L5</f>
        <v>2</v>
      </c>
      <c r="AF5" s="47">
        <f>DonneesCollectees!M5</f>
        <v>3</v>
      </c>
      <c r="AG5" s="47" t="str">
        <f t="shared" si="8"/>
        <v>Amont</v>
      </c>
      <c r="AH5" s="47">
        <f>NotationParcelles!M5</f>
        <v>1</v>
      </c>
      <c r="AI5" s="47">
        <f>DonneesCollectees!N5</f>
        <v>4</v>
      </c>
      <c r="AJ5" s="47" t="str">
        <f t="shared" si="9"/>
        <v>Intermédiaire</v>
      </c>
      <c r="AK5" s="47">
        <f>NotationParcelles!N5</f>
        <v>2</v>
      </c>
      <c r="AL5" s="47">
        <f>DonneesCollectees!O5</f>
        <v>0</v>
      </c>
      <c r="AM5" s="47" t="str">
        <f t="shared" si="10"/>
        <v>Non</v>
      </c>
      <c r="AN5" s="47">
        <f>NotationParcelles!O5</f>
        <v>1</v>
      </c>
      <c r="AO5" s="47">
        <f>DonneesCollectees!P5</f>
        <v>1</v>
      </c>
      <c r="AP5" s="47" t="str">
        <f t="shared" si="11"/>
        <v>Absent</v>
      </c>
      <c r="AQ5" s="47">
        <f>NotationParcelles!P5</f>
        <v>3</v>
      </c>
      <c r="AR5" s="47">
        <f>DonneesCollectees!Q5</f>
        <v>3</v>
      </c>
      <c r="AS5" s="47" t="str">
        <f t="shared" si="12"/>
        <v>Absence</v>
      </c>
      <c r="AT5" s="47">
        <f>NotationParcelles!Q5</f>
        <v>3</v>
      </c>
      <c r="AU5" s="47">
        <f>DonneesCollectees!R5</f>
        <v>0</v>
      </c>
      <c r="AV5" s="47" t="str">
        <f t="shared" si="13"/>
        <v>Non</v>
      </c>
      <c r="AW5" s="47">
        <f>NotationParcelles!R5</f>
        <v>2</v>
      </c>
      <c r="AX5" s="47">
        <f>DonneesCollectees!S5</f>
        <v>4</v>
      </c>
      <c r="AY5" s="47" t="str">
        <f t="shared" si="14"/>
        <v>Absence</v>
      </c>
      <c r="AZ5" s="47">
        <f>NotationParcelles!S5</f>
        <v>3</v>
      </c>
      <c r="BA5" s="47">
        <f>DonneesCollectees!T5</f>
        <v>1</v>
      </c>
      <c r="BB5" s="47" t="str">
        <f t="shared" si="15"/>
        <v>Absence</v>
      </c>
      <c r="BC5" s="47">
        <f>NotationParcelles!T5</f>
        <v>3</v>
      </c>
      <c r="BD5" s="47">
        <f>DonneesCollectees!U5</f>
        <v>4</v>
      </c>
      <c r="BE5" s="47" t="str">
        <f t="shared" si="16"/>
        <v>Absence</v>
      </c>
      <c r="BF5" s="47">
        <f>NotationParcelles!U5</f>
        <v>3</v>
      </c>
      <c r="BG5" s="47">
        <f>DonneesCollectees!V5</f>
        <v>3</v>
      </c>
      <c r="BH5" s="47" t="str">
        <f t="shared" si="17"/>
        <v>Connexion directe</v>
      </c>
      <c r="BI5" s="48">
        <f>NotationParcelles!V5</f>
        <v>3</v>
      </c>
      <c r="BJ5" s="49">
        <f>NotationParcelles!Z5</f>
        <v>3</v>
      </c>
      <c r="BK5" s="49">
        <f>NotationParcelles!AD5</f>
        <v>3</v>
      </c>
      <c r="BL5" s="49">
        <f>NotationParcelles!AH5</f>
        <v>3</v>
      </c>
      <c r="BM5" s="49">
        <f>NotationParcelles!AL5</f>
        <v>3</v>
      </c>
      <c r="BN5" s="48">
        <f>NotationParcelles!AO5</f>
        <v>3</v>
      </c>
    </row>
    <row r="6" spans="1:66" x14ac:dyDescent="0.2">
      <c r="A6" s="47">
        <f>DonneesCollectees!A6</f>
        <v>3</v>
      </c>
      <c r="B6" s="87">
        <v>14502</v>
      </c>
      <c r="C6" s="88">
        <v>45239</v>
      </c>
      <c r="D6" s="47" t="str">
        <f>DonneesCollectees!B6</f>
        <v>friche</v>
      </c>
      <c r="E6" s="47">
        <f>NotationParcelles!B6</f>
        <v>0</v>
      </c>
      <c r="F6" s="47">
        <f>DonneesCollectees!C6</f>
        <v>1</v>
      </c>
      <c r="G6" s="47" t="str">
        <f t="shared" si="0"/>
        <v>Absence</v>
      </c>
      <c r="H6" s="47">
        <f>NotationParcelles!C6</f>
        <v>0</v>
      </c>
      <c r="I6" s="47" t="str">
        <f>DonneesCollectees!D6</f>
        <v>L</v>
      </c>
      <c r="J6" s="47">
        <f>NotationParcelles!D6</f>
        <v>3</v>
      </c>
      <c r="K6" s="47">
        <f>DonneesCollectees!F6</f>
        <v>0</v>
      </c>
      <c r="L6" s="47" t="str">
        <f t="shared" si="1"/>
        <v>Non</v>
      </c>
      <c r="M6" s="47">
        <f>NotationParcelles!F6</f>
        <v>2</v>
      </c>
      <c r="N6" s="47">
        <f>DonneesCollectees!G6</f>
        <v>1</v>
      </c>
      <c r="O6" s="47" t="str">
        <f t="shared" si="2"/>
        <v>F0 - fragmentaire</v>
      </c>
      <c r="P6" s="47">
        <f>NotationParcelles!G6</f>
        <v>1</v>
      </c>
      <c r="Q6" s="47">
        <f>DonneesCollectees!H6</f>
        <v>2</v>
      </c>
      <c r="R6" s="47" t="str">
        <f t="shared" si="3"/>
        <v>Côteau</v>
      </c>
      <c r="S6" s="47">
        <f>NotationParcelles!H6</f>
        <v>2</v>
      </c>
      <c r="T6" s="47">
        <f>DonneesCollectees!I6</f>
        <v>3</v>
      </c>
      <c r="U6" s="47" t="str">
        <f t="shared" si="4"/>
        <v>Cours d'eau</v>
      </c>
      <c r="V6" s="47">
        <f>NotationParcelles!I6</f>
        <v>3</v>
      </c>
      <c r="W6" s="47">
        <f>DonneesCollectees!J6</f>
        <v>2</v>
      </c>
      <c r="X6" s="47" t="str">
        <f t="shared" si="5"/>
        <v>2% - 5%</v>
      </c>
      <c r="Y6" s="47">
        <f>NotationParcelles!J6</f>
        <v>2</v>
      </c>
      <c r="Z6" s="47">
        <f>DonneesCollectees!K6</f>
        <v>3</v>
      </c>
      <c r="AA6" s="47" t="str">
        <f t="shared" si="6"/>
        <v>&gt; 150m</v>
      </c>
      <c r="AB6" s="47">
        <f>NotationParcelles!K6</f>
        <v>3</v>
      </c>
      <c r="AC6" s="47">
        <f>DonneesCollectees!L6</f>
        <v>0</v>
      </c>
      <c r="AD6" s="47" t="str">
        <f t="shared" si="7"/>
        <v>Non</v>
      </c>
      <c r="AE6" s="47">
        <f>NotationParcelles!L6</f>
        <v>3</v>
      </c>
      <c r="AF6" s="47">
        <f>DonneesCollectees!M6</f>
        <v>3</v>
      </c>
      <c r="AG6" s="47" t="str">
        <f t="shared" si="8"/>
        <v>Amont</v>
      </c>
      <c r="AH6" s="47">
        <f>NotationParcelles!M6</f>
        <v>1</v>
      </c>
      <c r="AI6" s="47">
        <f>DonneesCollectees!N6</f>
        <v>3</v>
      </c>
      <c r="AJ6" s="47" t="str">
        <f t="shared" si="9"/>
        <v>Absence</v>
      </c>
      <c r="AK6" s="47">
        <f>NotationParcelles!N6</f>
        <v>1</v>
      </c>
      <c r="AL6" s="47">
        <f>DonneesCollectees!O6</f>
        <v>0</v>
      </c>
      <c r="AM6" s="47" t="str">
        <f t="shared" si="10"/>
        <v>Non</v>
      </c>
      <c r="AN6" s="47">
        <f>NotationParcelles!O6</f>
        <v>1</v>
      </c>
      <c r="AO6" s="47">
        <f>DonneesCollectees!P6</f>
        <v>2</v>
      </c>
      <c r="AP6" s="47" t="str">
        <f t="shared" si="11"/>
        <v>Emmergeant</v>
      </c>
      <c r="AQ6" s="47">
        <f>NotationParcelles!P6</f>
        <v>2</v>
      </c>
      <c r="AR6" s="47">
        <f>DonneesCollectees!Q6</f>
        <v>2</v>
      </c>
      <c r="AS6" s="47" t="str">
        <f t="shared" si="12"/>
        <v>Oblique</v>
      </c>
      <c r="AT6" s="47">
        <f>NotationParcelles!Q6</f>
        <v>2</v>
      </c>
      <c r="AU6" s="47">
        <f>DonneesCollectees!R6</f>
        <v>0</v>
      </c>
      <c r="AV6" s="47" t="str">
        <f t="shared" si="13"/>
        <v>Non</v>
      </c>
      <c r="AW6" s="47">
        <f>NotationParcelles!R6</f>
        <v>2</v>
      </c>
      <c r="AX6" s="47">
        <f>DonneesCollectees!S6</f>
        <v>2</v>
      </c>
      <c r="AY6" s="47" t="str">
        <f t="shared" si="14"/>
        <v>Moyenne (20-50 tiges/m²)</v>
      </c>
      <c r="AZ6" s="47">
        <f>NotationParcelles!S6</f>
        <v>1</v>
      </c>
      <c r="BA6" s="47">
        <f>DonneesCollectees!T6</f>
        <v>1</v>
      </c>
      <c r="BB6" s="47" t="str">
        <f t="shared" si="15"/>
        <v>Absence</v>
      </c>
      <c r="BC6" s="47">
        <f>NotationParcelles!T6</f>
        <v>3</v>
      </c>
      <c r="BD6" s="47">
        <f>DonneesCollectees!U6</f>
        <v>1</v>
      </c>
      <c r="BE6" s="47" t="str">
        <f t="shared" si="16"/>
        <v>Très discontinu(e)</v>
      </c>
      <c r="BF6" s="47">
        <f>NotationParcelles!U6</f>
        <v>3</v>
      </c>
      <c r="BG6" s="47">
        <f>DonneesCollectees!V6</f>
        <v>3</v>
      </c>
      <c r="BH6" s="47" t="str">
        <f t="shared" si="17"/>
        <v>Connexion directe</v>
      </c>
      <c r="BI6" s="48">
        <f>NotationParcelles!V6</f>
        <v>3</v>
      </c>
      <c r="BJ6" s="49">
        <f>NotationParcelles!Z6</f>
        <v>2</v>
      </c>
      <c r="BK6" s="49">
        <f>NotationParcelles!AD6</f>
        <v>3</v>
      </c>
      <c r="BL6" s="49">
        <f>NotationParcelles!AH6</f>
        <v>2</v>
      </c>
      <c r="BM6" s="49">
        <f>NotationParcelles!AL6</f>
        <v>2</v>
      </c>
      <c r="BN6" s="48">
        <f>NotationParcelles!AO6</f>
        <v>3</v>
      </c>
    </row>
    <row r="7" spans="1:66" x14ac:dyDescent="0.2">
      <c r="A7" s="47">
        <f>DonneesCollectees!A7</f>
        <v>4</v>
      </c>
      <c r="B7" s="87">
        <v>14502</v>
      </c>
      <c r="C7" s="88">
        <v>45239</v>
      </c>
      <c r="D7" s="47" t="str">
        <f>DonneesCollectees!B7</f>
        <v>prairie</v>
      </c>
      <c r="E7" s="47">
        <f>NotationParcelles!B7</f>
        <v>0</v>
      </c>
      <c r="F7" s="47">
        <f>DonneesCollectees!C7</f>
        <v>1</v>
      </c>
      <c r="G7" s="47" t="str">
        <f t="shared" si="0"/>
        <v>Absence</v>
      </c>
      <c r="H7" s="47">
        <f>NotationParcelles!C7</f>
        <v>0</v>
      </c>
      <c r="I7" s="47" t="str">
        <f>DonneesCollectees!D7</f>
        <v>L</v>
      </c>
      <c r="J7" s="47">
        <f>NotationParcelles!D7</f>
        <v>3</v>
      </c>
      <c r="K7" s="47">
        <f>DonneesCollectees!F7</f>
        <v>0</v>
      </c>
      <c r="L7" s="47" t="str">
        <f t="shared" si="1"/>
        <v>Non</v>
      </c>
      <c r="M7" s="47">
        <f>NotationParcelles!F7</f>
        <v>2</v>
      </c>
      <c r="N7" s="47">
        <f>DonneesCollectees!G7</f>
        <v>1</v>
      </c>
      <c r="O7" s="47" t="str">
        <f t="shared" si="2"/>
        <v>F0 - fragmentaire</v>
      </c>
      <c r="P7" s="47">
        <f>NotationParcelles!G7</f>
        <v>1</v>
      </c>
      <c r="Q7" s="47">
        <f>DonneesCollectees!H7</f>
        <v>2</v>
      </c>
      <c r="R7" s="47" t="str">
        <f t="shared" si="3"/>
        <v>Côteau</v>
      </c>
      <c r="S7" s="47">
        <f>NotationParcelles!H7</f>
        <v>2</v>
      </c>
      <c r="T7" s="47">
        <f>DonneesCollectees!I7</f>
        <v>4</v>
      </c>
      <c r="U7" s="47" t="str">
        <f t="shared" si="4"/>
        <v>Boisement</v>
      </c>
      <c r="V7" s="47">
        <f>NotationParcelles!I7</f>
        <v>0</v>
      </c>
      <c r="W7" s="47">
        <f>DonneesCollectees!J7</f>
        <v>1</v>
      </c>
      <c r="X7" s="47" t="str">
        <f t="shared" si="5"/>
        <v>&lt;2%</v>
      </c>
      <c r="Y7" s="47">
        <f>NotationParcelles!J7</f>
        <v>1</v>
      </c>
      <c r="Z7" s="47">
        <f>DonneesCollectees!K7</f>
        <v>2</v>
      </c>
      <c r="AA7" s="47" t="str">
        <f t="shared" si="6"/>
        <v>50-150m</v>
      </c>
      <c r="AB7" s="47">
        <f>NotationParcelles!K7</f>
        <v>2</v>
      </c>
      <c r="AC7" s="47">
        <f>DonneesCollectees!L7</f>
        <v>0</v>
      </c>
      <c r="AD7" s="47" t="str">
        <f t="shared" si="7"/>
        <v>Non</v>
      </c>
      <c r="AE7" s="47">
        <f>NotationParcelles!L7</f>
        <v>2</v>
      </c>
      <c r="AF7" s="47">
        <f>DonneesCollectees!M7</f>
        <v>3</v>
      </c>
      <c r="AG7" s="47" t="str">
        <f t="shared" si="8"/>
        <v>Amont</v>
      </c>
      <c r="AH7" s="47">
        <f>NotationParcelles!M7</f>
        <v>1</v>
      </c>
      <c r="AI7" s="47">
        <f>DonneesCollectees!N7</f>
        <v>4</v>
      </c>
      <c r="AJ7" s="47" t="str">
        <f t="shared" si="9"/>
        <v>Intermédiaire</v>
      </c>
      <c r="AK7" s="47">
        <f>NotationParcelles!N7</f>
        <v>2</v>
      </c>
      <c r="AL7" s="47">
        <f>DonneesCollectees!O7</f>
        <v>0</v>
      </c>
      <c r="AM7" s="47" t="str">
        <f t="shared" si="10"/>
        <v>Non</v>
      </c>
      <c r="AN7" s="47">
        <f>NotationParcelles!O7</f>
        <v>1</v>
      </c>
      <c r="AO7" s="47">
        <f>DonneesCollectees!P7</f>
        <v>1</v>
      </c>
      <c r="AP7" s="47" t="str">
        <f t="shared" si="11"/>
        <v>Absent</v>
      </c>
      <c r="AQ7" s="47">
        <f>NotationParcelles!P7</f>
        <v>3</v>
      </c>
      <c r="AR7" s="47">
        <f>DonneesCollectees!Q7</f>
        <v>3</v>
      </c>
      <c r="AS7" s="47" t="str">
        <f t="shared" si="12"/>
        <v>Absence</v>
      </c>
      <c r="AT7" s="47">
        <f>NotationParcelles!Q7</f>
        <v>3</v>
      </c>
      <c r="AU7" s="47">
        <f>DonneesCollectees!R7</f>
        <v>0</v>
      </c>
      <c r="AV7" s="47" t="str">
        <f t="shared" si="13"/>
        <v>Non</v>
      </c>
      <c r="AW7" s="47">
        <f>NotationParcelles!R7</f>
        <v>2</v>
      </c>
      <c r="AX7" s="47">
        <f>DonneesCollectees!S7</f>
        <v>4</v>
      </c>
      <c r="AY7" s="47" t="str">
        <f t="shared" si="14"/>
        <v>Absence</v>
      </c>
      <c r="AZ7" s="47">
        <f>NotationParcelles!S7</f>
        <v>3</v>
      </c>
      <c r="BA7" s="47">
        <f>DonneesCollectees!T7</f>
        <v>1</v>
      </c>
      <c r="BB7" s="47" t="str">
        <f t="shared" si="15"/>
        <v>Absence</v>
      </c>
      <c r="BC7" s="47">
        <f>NotationParcelles!T7</f>
        <v>3</v>
      </c>
      <c r="BD7" s="47">
        <f>DonneesCollectees!U7</f>
        <v>4</v>
      </c>
      <c r="BE7" s="47" t="str">
        <f t="shared" si="16"/>
        <v>Absence</v>
      </c>
      <c r="BF7" s="47">
        <f>NotationParcelles!U7</f>
        <v>3</v>
      </c>
      <c r="BG7" s="47">
        <f>DonneesCollectees!V7</f>
        <v>1</v>
      </c>
      <c r="BH7" s="47" t="str">
        <f t="shared" si="17"/>
        <v>Non connecté</v>
      </c>
      <c r="BI7" s="48">
        <f>NotationParcelles!V7</f>
        <v>1</v>
      </c>
      <c r="BJ7" s="49">
        <f>NotationParcelles!Z7</f>
        <v>3</v>
      </c>
      <c r="BK7" s="49">
        <f>NotationParcelles!AD7</f>
        <v>1</v>
      </c>
      <c r="BL7" s="49">
        <f>NotationParcelles!AH7</f>
        <v>2</v>
      </c>
      <c r="BM7" s="49">
        <f>NotationParcelles!AL7</f>
        <v>3</v>
      </c>
      <c r="BN7" s="48">
        <f>NotationParcelles!AO7</f>
        <v>2</v>
      </c>
    </row>
    <row r="8" spans="1:66" x14ac:dyDescent="0.2">
      <c r="A8" s="47">
        <f>DonneesCollectees!A8</f>
        <v>7</v>
      </c>
      <c r="B8" s="87">
        <v>14502</v>
      </c>
      <c r="C8" s="88">
        <v>45239</v>
      </c>
      <c r="D8" s="47" t="str">
        <f>DonneesCollectees!B8</f>
        <v>prairie</v>
      </c>
      <c r="E8" s="47">
        <f>NotationParcelles!B8</f>
        <v>0</v>
      </c>
      <c r="F8" s="47">
        <f>DonneesCollectees!C8</f>
        <v>1</v>
      </c>
      <c r="G8" s="47" t="str">
        <f t="shared" si="0"/>
        <v>Absence</v>
      </c>
      <c r="H8" s="47">
        <f>NotationParcelles!C8</f>
        <v>0</v>
      </c>
      <c r="I8" s="47" t="str">
        <f>DonneesCollectees!D8</f>
        <v>SA</v>
      </c>
      <c r="J8" s="47">
        <f>NotationParcelles!D8</f>
        <v>2</v>
      </c>
      <c r="K8" s="47">
        <f>DonneesCollectees!F8</f>
        <v>0</v>
      </c>
      <c r="L8" s="47" t="str">
        <f t="shared" si="1"/>
        <v>Non</v>
      </c>
      <c r="M8" s="47">
        <f>NotationParcelles!F8</f>
        <v>2</v>
      </c>
      <c r="N8" s="47">
        <f>DonneesCollectees!G8</f>
        <v>1</v>
      </c>
      <c r="O8" s="47" t="str">
        <f t="shared" si="2"/>
        <v>F0 - fragmentaire</v>
      </c>
      <c r="P8" s="47">
        <f>NotationParcelles!G8</f>
        <v>1</v>
      </c>
      <c r="Q8" s="47">
        <f>DonneesCollectees!H8</f>
        <v>3</v>
      </c>
      <c r="R8" s="47" t="str">
        <f t="shared" si="3"/>
        <v>Bas de versant</v>
      </c>
      <c r="S8" s="47">
        <f>NotationParcelles!H8</f>
        <v>2</v>
      </c>
      <c r="T8" s="47">
        <f>DonneesCollectees!I8</f>
        <v>3</v>
      </c>
      <c r="U8" s="47" t="str">
        <f t="shared" si="4"/>
        <v>Cours d'eau</v>
      </c>
      <c r="V8" s="47">
        <f>NotationParcelles!I8</f>
        <v>3</v>
      </c>
      <c r="W8" s="47">
        <f>DonneesCollectees!J8</f>
        <v>2</v>
      </c>
      <c r="X8" s="47" t="str">
        <f t="shared" si="5"/>
        <v>2% - 5%</v>
      </c>
      <c r="Y8" s="47">
        <f>NotationParcelles!J8</f>
        <v>2</v>
      </c>
      <c r="Z8" s="47">
        <f>DonneesCollectees!K8</f>
        <v>2</v>
      </c>
      <c r="AA8" s="47" t="str">
        <f t="shared" si="6"/>
        <v>50-150m</v>
      </c>
      <c r="AB8" s="47">
        <f>NotationParcelles!K8</f>
        <v>2</v>
      </c>
      <c r="AC8" s="47">
        <f>DonneesCollectees!L8</f>
        <v>0</v>
      </c>
      <c r="AD8" s="47" t="str">
        <f t="shared" si="7"/>
        <v>Non</v>
      </c>
      <c r="AE8" s="47">
        <f>NotationParcelles!L8</f>
        <v>2</v>
      </c>
      <c r="AF8" s="47">
        <f>DonneesCollectees!M8</f>
        <v>2</v>
      </c>
      <c r="AG8" s="47" t="str">
        <f t="shared" si="8"/>
        <v>Médian</v>
      </c>
      <c r="AH8" s="47">
        <f>NotationParcelles!M8</f>
        <v>2</v>
      </c>
      <c r="AI8" s="47">
        <f>DonneesCollectees!N8</f>
        <v>3</v>
      </c>
      <c r="AJ8" s="47" t="str">
        <f t="shared" si="9"/>
        <v>Absence</v>
      </c>
      <c r="AK8" s="47">
        <f>NotationParcelles!N8</f>
        <v>1</v>
      </c>
      <c r="AL8" s="47">
        <f>DonneesCollectees!O8</f>
        <v>0</v>
      </c>
      <c r="AM8" s="47" t="str">
        <f t="shared" si="10"/>
        <v>Non</v>
      </c>
      <c r="AN8" s="47">
        <f>NotationParcelles!O8</f>
        <v>1</v>
      </c>
      <c r="AO8" s="47">
        <f>DonneesCollectees!P8</f>
        <v>4</v>
      </c>
      <c r="AP8" s="47" t="str">
        <f t="shared" si="11"/>
        <v>Fermé</v>
      </c>
      <c r="AQ8" s="47">
        <f>NotationParcelles!P8</f>
        <v>0</v>
      </c>
      <c r="AR8" s="47">
        <f>DonneesCollectees!Q8</f>
        <v>1</v>
      </c>
      <c r="AS8" s="47" t="str">
        <f t="shared" si="12"/>
        <v>Perpendiculaire</v>
      </c>
      <c r="AT8" s="47">
        <f>NotationParcelles!Q8</f>
        <v>1</v>
      </c>
      <c r="AU8" s="47">
        <f>DonneesCollectees!R8</f>
        <v>0</v>
      </c>
      <c r="AV8" s="47" t="str">
        <f t="shared" si="13"/>
        <v>Non</v>
      </c>
      <c r="AW8" s="47">
        <f>NotationParcelles!R8</f>
        <v>2</v>
      </c>
      <c r="AX8" s="47">
        <f>DonneesCollectees!S8</f>
        <v>2</v>
      </c>
      <c r="AY8" s="47" t="str">
        <f t="shared" si="14"/>
        <v>Moyenne (20-50 tiges/m²)</v>
      </c>
      <c r="AZ8" s="47">
        <f>NotationParcelles!S8</f>
        <v>1</v>
      </c>
      <c r="BA8" s="47">
        <f>DonneesCollectees!T8</f>
        <v>1</v>
      </c>
      <c r="BB8" s="47" t="str">
        <f t="shared" si="15"/>
        <v>Absence</v>
      </c>
      <c r="BC8" s="47">
        <f>NotationParcelles!T8</f>
        <v>3</v>
      </c>
      <c r="BD8" s="47">
        <f>DonneesCollectees!U8</f>
        <v>2</v>
      </c>
      <c r="BE8" s="47" t="str">
        <f t="shared" si="16"/>
        <v>Une brêche</v>
      </c>
      <c r="BF8" s="47">
        <f>NotationParcelles!U8</f>
        <v>2</v>
      </c>
      <c r="BG8" s="47">
        <f>DonneesCollectees!V8</f>
        <v>3</v>
      </c>
      <c r="BH8" s="47" t="str">
        <f t="shared" si="17"/>
        <v>Connexion directe</v>
      </c>
      <c r="BI8" s="48">
        <f>NotationParcelles!V8</f>
        <v>3</v>
      </c>
      <c r="BJ8" s="49">
        <f>NotationParcelles!Z8</f>
        <v>2</v>
      </c>
      <c r="BK8" s="49">
        <f>NotationParcelles!AD8</f>
        <v>3</v>
      </c>
      <c r="BL8" s="49">
        <f>NotationParcelles!AH8</f>
        <v>2</v>
      </c>
      <c r="BM8" s="49">
        <f>NotationParcelles!AL8</f>
        <v>1</v>
      </c>
      <c r="BN8" s="48">
        <f>NotationParcelles!AO8</f>
        <v>1</v>
      </c>
    </row>
    <row r="9" spans="1:66" x14ac:dyDescent="0.2">
      <c r="A9" s="47">
        <f>DonneesCollectees!A9</f>
        <v>6</v>
      </c>
      <c r="B9" s="87">
        <v>14502</v>
      </c>
      <c r="C9" s="88">
        <v>45239</v>
      </c>
      <c r="D9" s="47" t="str">
        <f>DonneesCollectees!B9</f>
        <v>blé</v>
      </c>
      <c r="E9" s="47">
        <f>NotationParcelles!B9</f>
        <v>2</v>
      </c>
      <c r="F9" s="47">
        <f>DonneesCollectees!C9</f>
        <v>4</v>
      </c>
      <c r="G9" s="47" t="str">
        <f t="shared" si="0"/>
        <v>Parallèle</v>
      </c>
      <c r="H9" s="47">
        <f>NotationParcelles!C9</f>
        <v>3</v>
      </c>
      <c r="I9" s="47" t="str">
        <f>DonneesCollectees!D9</f>
        <v>SA</v>
      </c>
      <c r="J9" s="47">
        <f>NotationParcelles!D9</f>
        <v>2</v>
      </c>
      <c r="K9" s="47">
        <f>DonneesCollectees!F9</f>
        <v>0</v>
      </c>
      <c r="L9" s="47" t="str">
        <f t="shared" si="1"/>
        <v>Non</v>
      </c>
      <c r="M9" s="47">
        <f>NotationParcelles!F9</f>
        <v>2</v>
      </c>
      <c r="N9" s="47">
        <f>DonneesCollectees!G9</f>
        <v>1</v>
      </c>
      <c r="O9" s="47" t="str">
        <f t="shared" si="2"/>
        <v>F0 - fragmentaire</v>
      </c>
      <c r="P9" s="47">
        <f>NotationParcelles!G9</f>
        <v>1</v>
      </c>
      <c r="Q9" s="47">
        <f>DonneesCollectees!H9</f>
        <v>2</v>
      </c>
      <c r="R9" s="47" t="str">
        <f t="shared" si="3"/>
        <v>Côteau</v>
      </c>
      <c r="S9" s="47">
        <f>NotationParcelles!H9</f>
        <v>2</v>
      </c>
      <c r="T9" s="47">
        <f>DonneesCollectees!I9</f>
        <v>6</v>
      </c>
      <c r="U9" s="47" t="str">
        <f t="shared" si="4"/>
        <v>Autre</v>
      </c>
      <c r="V9" s="47">
        <f>NotationParcelles!I9</f>
        <v>2</v>
      </c>
      <c r="W9" s="47">
        <f>DonneesCollectees!J9</f>
        <v>2</v>
      </c>
      <c r="X9" s="47" t="str">
        <f t="shared" si="5"/>
        <v>2% - 5%</v>
      </c>
      <c r="Y9" s="47">
        <f>NotationParcelles!J9</f>
        <v>2</v>
      </c>
      <c r="Z9" s="47">
        <f>DonneesCollectees!K9</f>
        <v>2</v>
      </c>
      <c r="AA9" s="47" t="str">
        <f t="shared" si="6"/>
        <v>50-150m</v>
      </c>
      <c r="AB9" s="47">
        <f>NotationParcelles!K9</f>
        <v>2</v>
      </c>
      <c r="AC9" s="47">
        <f>DonneesCollectees!L9</f>
        <v>0</v>
      </c>
      <c r="AD9" s="47" t="str">
        <f t="shared" si="7"/>
        <v>Non</v>
      </c>
      <c r="AE9" s="47">
        <f>NotationParcelles!L9</f>
        <v>2</v>
      </c>
      <c r="AF9" s="47">
        <f>DonneesCollectees!M9</f>
        <v>1</v>
      </c>
      <c r="AG9" s="47" t="str">
        <f t="shared" si="8"/>
        <v>Aval</v>
      </c>
      <c r="AH9" s="47">
        <f>NotationParcelles!M9</f>
        <v>3</v>
      </c>
      <c r="AI9" s="47">
        <f>DonneesCollectees!N9</f>
        <v>1</v>
      </c>
      <c r="AJ9" s="47" t="str">
        <f t="shared" si="9"/>
        <v>En déblais</v>
      </c>
      <c r="AK9" s="47">
        <f>NotationParcelles!N9</f>
        <v>3</v>
      </c>
      <c r="AL9" s="47">
        <f>DonneesCollectees!O9</f>
        <v>1</v>
      </c>
      <c r="AM9" s="47" t="str">
        <f t="shared" si="10"/>
        <v>Oui</v>
      </c>
      <c r="AN9" s="47">
        <f>NotationParcelles!O9</f>
        <v>3</v>
      </c>
      <c r="AO9" s="47">
        <f>DonneesCollectees!P9</f>
        <v>4</v>
      </c>
      <c r="AP9" s="47" t="str">
        <f t="shared" si="11"/>
        <v>Fermé</v>
      </c>
      <c r="AQ9" s="47">
        <f>NotationParcelles!P9</f>
        <v>0</v>
      </c>
      <c r="AR9" s="47">
        <f>DonneesCollectees!Q9</f>
        <v>1</v>
      </c>
      <c r="AS9" s="47" t="str">
        <f t="shared" si="12"/>
        <v>Perpendiculaire</v>
      </c>
      <c r="AT9" s="47">
        <f>NotationParcelles!Q9</f>
        <v>1</v>
      </c>
      <c r="AU9" s="47">
        <f>DonneesCollectees!R9</f>
        <v>0</v>
      </c>
      <c r="AV9" s="47" t="str">
        <f t="shared" si="13"/>
        <v>Non</v>
      </c>
      <c r="AW9" s="47">
        <f>NotationParcelles!R9</f>
        <v>2</v>
      </c>
      <c r="AX9" s="47">
        <f>DonneesCollectees!S9</f>
        <v>2</v>
      </c>
      <c r="AY9" s="47" t="str">
        <f t="shared" si="14"/>
        <v>Moyenne (20-50 tiges/m²)</v>
      </c>
      <c r="AZ9" s="47">
        <f>NotationParcelles!S9</f>
        <v>1</v>
      </c>
      <c r="BA9" s="47">
        <f>DonneesCollectees!T9</f>
        <v>1</v>
      </c>
      <c r="BB9" s="47" t="str">
        <f t="shared" si="15"/>
        <v>Absence</v>
      </c>
      <c r="BC9" s="47">
        <f>NotationParcelles!T9</f>
        <v>3</v>
      </c>
      <c r="BD9" s="47">
        <f>DonneesCollectees!U9</f>
        <v>2</v>
      </c>
      <c r="BE9" s="47" t="str">
        <f t="shared" si="16"/>
        <v>Une brêche</v>
      </c>
      <c r="BF9" s="47">
        <f>NotationParcelles!U9</f>
        <v>2</v>
      </c>
      <c r="BG9" s="47">
        <f>DonneesCollectees!V9</f>
        <v>2</v>
      </c>
      <c r="BH9" s="47" t="str">
        <f t="shared" si="17"/>
        <v>Connexion indirecte</v>
      </c>
      <c r="BI9" s="48">
        <f>NotationParcelles!V9</f>
        <v>2</v>
      </c>
      <c r="BJ9" s="49">
        <f>NotationParcelles!Z9</f>
        <v>2</v>
      </c>
      <c r="BK9" s="49">
        <f>NotationParcelles!AD9</f>
        <v>2</v>
      </c>
      <c r="BL9" s="49">
        <f>NotationParcelles!AH9</f>
        <v>3</v>
      </c>
      <c r="BM9" s="49">
        <f>NotationParcelles!AL9</f>
        <v>3</v>
      </c>
      <c r="BN9" s="48">
        <f>NotationParcelles!AO9</f>
        <v>3</v>
      </c>
    </row>
    <row r="10" spans="1:66" x14ac:dyDescent="0.2">
      <c r="A10" s="47">
        <f>DonneesCollectees!A10</f>
        <v>2</v>
      </c>
      <c r="B10" s="87">
        <v>14502</v>
      </c>
      <c r="C10" s="88">
        <v>45239</v>
      </c>
      <c r="D10" s="47" t="str">
        <f>DonneesCollectees!B10</f>
        <v>verger</v>
      </c>
      <c r="E10" s="47">
        <f>NotationParcelles!B10</f>
        <v>0</v>
      </c>
      <c r="F10" s="47">
        <f>DonneesCollectees!C10</f>
        <v>1</v>
      </c>
      <c r="G10" s="47" t="str">
        <f t="shared" si="0"/>
        <v>Absence</v>
      </c>
      <c r="H10" s="47">
        <f>NotationParcelles!C10</f>
        <v>0</v>
      </c>
      <c r="I10" s="47" t="str">
        <f>DonneesCollectees!D10</f>
        <v>LA</v>
      </c>
      <c r="J10" s="47">
        <f>NotationParcelles!D10</f>
        <v>2</v>
      </c>
      <c r="K10" s="47">
        <f>DonneesCollectees!F10</f>
        <v>0</v>
      </c>
      <c r="L10" s="47" t="str">
        <f t="shared" si="1"/>
        <v>Non</v>
      </c>
      <c r="M10" s="47">
        <f>NotationParcelles!F10</f>
        <v>2</v>
      </c>
      <c r="N10" s="47">
        <f>DonneesCollectees!G10</f>
        <v>1</v>
      </c>
      <c r="O10" s="47" t="str">
        <f t="shared" si="2"/>
        <v>F0 - fragmentaire</v>
      </c>
      <c r="P10" s="47">
        <f>NotationParcelles!G10</f>
        <v>1</v>
      </c>
      <c r="Q10" s="47">
        <f>DonneesCollectees!H10</f>
        <v>2</v>
      </c>
      <c r="R10" s="47" t="str">
        <f t="shared" si="3"/>
        <v>Côteau</v>
      </c>
      <c r="S10" s="47">
        <f>NotationParcelles!H10</f>
        <v>2</v>
      </c>
      <c r="T10" s="47">
        <f>DonneesCollectees!I10</f>
        <v>6</v>
      </c>
      <c r="U10" s="47" t="str">
        <f t="shared" si="4"/>
        <v>Autre</v>
      </c>
      <c r="V10" s="47">
        <f>NotationParcelles!I10</f>
        <v>2</v>
      </c>
      <c r="W10" s="47">
        <f>DonneesCollectees!J10</f>
        <v>2</v>
      </c>
      <c r="X10" s="47" t="str">
        <f t="shared" si="5"/>
        <v>2% - 5%</v>
      </c>
      <c r="Y10" s="47">
        <f>NotationParcelles!J10</f>
        <v>2</v>
      </c>
      <c r="Z10" s="47">
        <f>DonneesCollectees!K10</f>
        <v>2</v>
      </c>
      <c r="AA10" s="47" t="str">
        <f t="shared" si="6"/>
        <v>50-150m</v>
      </c>
      <c r="AB10" s="47">
        <f>NotationParcelles!K10</f>
        <v>2</v>
      </c>
      <c r="AC10" s="47">
        <f>DonneesCollectees!L10</f>
        <v>0</v>
      </c>
      <c r="AD10" s="47" t="str">
        <f t="shared" si="7"/>
        <v>Non</v>
      </c>
      <c r="AE10" s="47">
        <f>NotationParcelles!L10</f>
        <v>2</v>
      </c>
      <c r="AF10" s="47">
        <f>DonneesCollectees!M10</f>
        <v>1</v>
      </c>
      <c r="AG10" s="47" t="str">
        <f t="shared" si="8"/>
        <v>Aval</v>
      </c>
      <c r="AH10" s="47">
        <f>NotationParcelles!M10</f>
        <v>3</v>
      </c>
      <c r="AI10" s="47">
        <f>DonneesCollectees!N10</f>
        <v>1</v>
      </c>
      <c r="AJ10" s="47" t="str">
        <f t="shared" si="9"/>
        <v>En déblais</v>
      </c>
      <c r="AK10" s="47">
        <f>NotationParcelles!N10</f>
        <v>3</v>
      </c>
      <c r="AL10" s="47">
        <f>DonneesCollectees!O10</f>
        <v>1</v>
      </c>
      <c r="AM10" s="47" t="str">
        <f t="shared" si="10"/>
        <v>Oui</v>
      </c>
      <c r="AN10" s="47">
        <f>NotationParcelles!O10</f>
        <v>3</v>
      </c>
      <c r="AO10" s="47">
        <f>DonneesCollectees!P10</f>
        <v>4</v>
      </c>
      <c r="AP10" s="47" t="str">
        <f t="shared" si="11"/>
        <v>Fermé</v>
      </c>
      <c r="AQ10" s="47">
        <f>NotationParcelles!P10</f>
        <v>0</v>
      </c>
      <c r="AR10" s="47">
        <f>DonneesCollectees!Q10</f>
        <v>1</v>
      </c>
      <c r="AS10" s="47" t="str">
        <f t="shared" si="12"/>
        <v>Perpendiculaire</v>
      </c>
      <c r="AT10" s="47">
        <f>NotationParcelles!Q10</f>
        <v>1</v>
      </c>
      <c r="AU10" s="47">
        <f>DonneesCollectees!R10</f>
        <v>0</v>
      </c>
      <c r="AV10" s="47" t="str">
        <f t="shared" si="13"/>
        <v>Non</v>
      </c>
      <c r="AW10" s="47">
        <f>NotationParcelles!R10</f>
        <v>2</v>
      </c>
      <c r="AX10" s="47">
        <f>DonneesCollectees!S10</f>
        <v>2</v>
      </c>
      <c r="AY10" s="47" t="str">
        <f t="shared" si="14"/>
        <v>Moyenne (20-50 tiges/m²)</v>
      </c>
      <c r="AZ10" s="47">
        <f>NotationParcelles!S10</f>
        <v>1</v>
      </c>
      <c r="BA10" s="47">
        <f>DonneesCollectees!T10</f>
        <v>1</v>
      </c>
      <c r="BB10" s="47" t="str">
        <f t="shared" si="15"/>
        <v>Absence</v>
      </c>
      <c r="BC10" s="47">
        <f>NotationParcelles!T10</f>
        <v>3</v>
      </c>
      <c r="BD10" s="47">
        <f>DonneesCollectees!U10</f>
        <v>1</v>
      </c>
      <c r="BE10" s="47" t="str">
        <f t="shared" si="16"/>
        <v>Très discontinu(e)</v>
      </c>
      <c r="BF10" s="47">
        <f>NotationParcelles!U10</f>
        <v>3</v>
      </c>
      <c r="BG10" s="47">
        <f>DonneesCollectees!V10</f>
        <v>2</v>
      </c>
      <c r="BH10" s="47" t="str">
        <f t="shared" si="17"/>
        <v>Connexion indirecte</v>
      </c>
      <c r="BI10" s="48">
        <f>NotationParcelles!V10</f>
        <v>2</v>
      </c>
      <c r="BJ10" s="49">
        <f>NotationParcelles!Z10</f>
        <v>2</v>
      </c>
      <c r="BK10" s="49">
        <f>NotationParcelles!AD10</f>
        <v>2</v>
      </c>
      <c r="BL10" s="49">
        <f>NotationParcelles!AH10</f>
        <v>2</v>
      </c>
      <c r="BM10" s="49">
        <f>NotationParcelles!AL10</f>
        <v>3</v>
      </c>
      <c r="BN10" s="48">
        <f>NotationParcelles!AO10</f>
        <v>2</v>
      </c>
    </row>
    <row r="11" spans="1:66" x14ac:dyDescent="0.2">
      <c r="A11" s="47">
        <f>DonneesCollectees!A11</f>
        <v>1</v>
      </c>
      <c r="B11" s="87">
        <v>14502</v>
      </c>
      <c r="C11" s="88">
        <v>45239</v>
      </c>
      <c r="D11" s="47" t="str">
        <f>DonneesCollectees!B11</f>
        <v>prairie</v>
      </c>
      <c r="E11" s="47">
        <f>NotationParcelles!B11</f>
        <v>0</v>
      </c>
      <c r="F11" s="47">
        <f>DonneesCollectees!C11</f>
        <v>1</v>
      </c>
      <c r="G11" s="47" t="str">
        <f t="shared" si="0"/>
        <v>Absence</v>
      </c>
      <c r="H11" s="47">
        <f>NotationParcelles!C11</f>
        <v>0</v>
      </c>
      <c r="I11" s="47" t="str">
        <f>DonneesCollectees!D11</f>
        <v>AL</v>
      </c>
      <c r="J11" s="47">
        <f>NotationParcelles!D11</f>
        <v>1</v>
      </c>
      <c r="K11" s="47">
        <f>DonneesCollectees!F11</f>
        <v>0</v>
      </c>
      <c r="L11" s="47" t="str">
        <f t="shared" si="1"/>
        <v>Non</v>
      </c>
      <c r="M11" s="47">
        <f>NotationParcelles!F11</f>
        <v>2</v>
      </c>
      <c r="N11" s="47">
        <f>DonneesCollectees!G11</f>
        <v>1</v>
      </c>
      <c r="O11" s="47" t="str">
        <f t="shared" si="2"/>
        <v>F0 - fragmentaire</v>
      </c>
      <c r="P11" s="47">
        <f>NotationParcelles!G11</f>
        <v>1</v>
      </c>
      <c r="Q11" s="47">
        <f>DonneesCollectees!H11</f>
        <v>1</v>
      </c>
      <c r="R11" s="47" t="str">
        <f t="shared" si="3"/>
        <v>Plateau</v>
      </c>
      <c r="S11" s="47">
        <f>NotationParcelles!H11</f>
        <v>1</v>
      </c>
      <c r="T11" s="47">
        <f>DonneesCollectees!I11</f>
        <v>6</v>
      </c>
      <c r="U11" s="47" t="str">
        <f t="shared" si="4"/>
        <v>Autre</v>
      </c>
      <c r="V11" s="47">
        <f>NotationParcelles!I11</f>
        <v>2</v>
      </c>
      <c r="W11" s="47">
        <f>DonneesCollectees!J11</f>
        <v>1</v>
      </c>
      <c r="X11" s="47" t="str">
        <f t="shared" si="5"/>
        <v>&lt;2%</v>
      </c>
      <c r="Y11" s="47">
        <f>NotationParcelles!J11</f>
        <v>1</v>
      </c>
      <c r="Z11" s="47">
        <f>DonneesCollectees!K11</f>
        <v>2</v>
      </c>
      <c r="AA11" s="47" t="str">
        <f t="shared" si="6"/>
        <v>50-150m</v>
      </c>
      <c r="AB11" s="47">
        <f>NotationParcelles!K11</f>
        <v>2</v>
      </c>
      <c r="AC11" s="47">
        <f>DonneesCollectees!L11</f>
        <v>0</v>
      </c>
      <c r="AD11" s="47" t="str">
        <f t="shared" si="7"/>
        <v>Non</v>
      </c>
      <c r="AE11" s="47">
        <f>NotationParcelles!L11</f>
        <v>2</v>
      </c>
      <c r="AF11" s="47">
        <f>DonneesCollectees!M11</f>
        <v>3</v>
      </c>
      <c r="AG11" s="47" t="str">
        <f t="shared" si="8"/>
        <v>Amont</v>
      </c>
      <c r="AH11" s="47">
        <f>NotationParcelles!M11</f>
        <v>1</v>
      </c>
      <c r="AI11" s="47">
        <f>DonneesCollectees!N11</f>
        <v>1</v>
      </c>
      <c r="AJ11" s="47" t="str">
        <f t="shared" si="9"/>
        <v>En déblais</v>
      </c>
      <c r="AK11" s="47">
        <f>NotationParcelles!N11</f>
        <v>3</v>
      </c>
      <c r="AL11" s="47">
        <f>DonneesCollectees!O11</f>
        <v>1</v>
      </c>
      <c r="AM11" s="47" t="str">
        <f t="shared" si="10"/>
        <v>Oui</v>
      </c>
      <c r="AN11" s="47">
        <f>NotationParcelles!O11</f>
        <v>3</v>
      </c>
      <c r="AO11" s="47">
        <f>DonneesCollectees!P11</f>
        <v>4</v>
      </c>
      <c r="AP11" s="47" t="str">
        <f t="shared" si="11"/>
        <v>Fermé</v>
      </c>
      <c r="AQ11" s="47">
        <f>NotationParcelles!P11</f>
        <v>0</v>
      </c>
      <c r="AR11" s="47">
        <f>DonneesCollectees!Q11</f>
        <v>1</v>
      </c>
      <c r="AS11" s="47" t="str">
        <f t="shared" si="12"/>
        <v>Perpendiculaire</v>
      </c>
      <c r="AT11" s="47">
        <f>NotationParcelles!Q11</f>
        <v>1</v>
      </c>
      <c r="AU11" s="47">
        <f>DonneesCollectees!R11</f>
        <v>0</v>
      </c>
      <c r="AV11" s="47" t="str">
        <f t="shared" si="13"/>
        <v>Non</v>
      </c>
      <c r="AW11" s="47">
        <f>NotationParcelles!R11</f>
        <v>2</v>
      </c>
      <c r="AX11" s="47">
        <f>DonneesCollectees!S11</f>
        <v>3</v>
      </c>
      <c r="AY11" s="47" t="str">
        <f t="shared" si="14"/>
        <v>Peu dense (&lt;20 tige/m²)</v>
      </c>
      <c r="AZ11" s="47">
        <f>NotationParcelles!S11</f>
        <v>2</v>
      </c>
      <c r="BA11" s="47">
        <f>DonneesCollectees!T11</f>
        <v>1</v>
      </c>
      <c r="BB11" s="47" t="str">
        <f t="shared" si="15"/>
        <v>Absence</v>
      </c>
      <c r="BC11" s="47">
        <f>NotationParcelles!T11</f>
        <v>3</v>
      </c>
      <c r="BD11" s="47">
        <f>DonneesCollectees!U11</f>
        <v>2</v>
      </c>
      <c r="BE11" s="47" t="str">
        <f t="shared" si="16"/>
        <v>Une brêche</v>
      </c>
      <c r="BF11" s="47">
        <f>NotationParcelles!U11</f>
        <v>2</v>
      </c>
      <c r="BG11" s="47">
        <f>DonneesCollectees!V11</f>
        <v>2</v>
      </c>
      <c r="BH11" s="47" t="str">
        <f t="shared" si="17"/>
        <v>Connexion indirecte</v>
      </c>
      <c r="BI11" s="48">
        <f>NotationParcelles!V11</f>
        <v>2</v>
      </c>
      <c r="BJ11" s="49">
        <f>NotationParcelles!Z11</f>
        <v>2</v>
      </c>
      <c r="BK11" s="49">
        <f>NotationParcelles!AD11</f>
        <v>2</v>
      </c>
      <c r="BL11" s="49">
        <f>NotationParcelles!AH11</f>
        <v>2</v>
      </c>
      <c r="BM11" s="49">
        <f>NotationParcelles!AL11</f>
        <v>2</v>
      </c>
      <c r="BN11" s="48">
        <f>NotationParcelles!AO11</f>
        <v>2</v>
      </c>
    </row>
    <row r="12" spans="1:66" x14ac:dyDescent="0.2">
      <c r="A12" s="47">
        <f>DonneesCollectees!A12</f>
        <v>5</v>
      </c>
      <c r="B12" s="87">
        <v>14502</v>
      </c>
      <c r="C12" s="88">
        <v>45239</v>
      </c>
      <c r="D12" s="47" t="str">
        <f>DonneesCollectees!B12</f>
        <v>friche</v>
      </c>
      <c r="E12" s="47">
        <f>NotationParcelles!B12</f>
        <v>0</v>
      </c>
      <c r="F12" s="47">
        <f>DonneesCollectees!C12</f>
        <v>3</v>
      </c>
      <c r="G12" s="47" t="str">
        <f t="shared" si="0"/>
        <v>Oblique</v>
      </c>
      <c r="H12" s="47">
        <f>NotationParcelles!C12</f>
        <v>2</v>
      </c>
      <c r="I12" s="47" t="str">
        <f>DonneesCollectees!D12</f>
        <v>A</v>
      </c>
      <c r="J12" s="47">
        <f>NotationParcelles!D12</f>
        <v>1</v>
      </c>
      <c r="K12" s="47">
        <f>DonneesCollectees!F12</f>
        <v>0</v>
      </c>
      <c r="L12" s="47" t="str">
        <f t="shared" si="1"/>
        <v>Non</v>
      </c>
      <c r="M12" s="47">
        <f>NotationParcelles!F12</f>
        <v>2</v>
      </c>
      <c r="N12" s="47">
        <f>DonneesCollectees!G12</f>
        <v>2</v>
      </c>
      <c r="O12" s="47" t="str">
        <f t="shared" si="2"/>
        <v>F1 - croûte structurale</v>
      </c>
      <c r="P12" s="47">
        <f>NotationParcelles!G12</f>
        <v>2</v>
      </c>
      <c r="Q12" s="47">
        <f>DonneesCollectees!H12</f>
        <v>2</v>
      </c>
      <c r="R12" s="47" t="str">
        <f t="shared" si="3"/>
        <v>Côteau</v>
      </c>
      <c r="S12" s="47">
        <f>NotationParcelles!H12</f>
        <v>2</v>
      </c>
      <c r="T12" s="47">
        <f>DonneesCollectees!I12</f>
        <v>1</v>
      </c>
      <c r="U12" s="47" t="str">
        <f t="shared" si="4"/>
        <v>Culture</v>
      </c>
      <c r="V12" s="47">
        <f>NotationParcelles!I12</f>
        <v>2</v>
      </c>
      <c r="W12" s="47">
        <f>DonneesCollectees!J12</f>
        <v>2</v>
      </c>
      <c r="X12" s="47" t="str">
        <f t="shared" si="5"/>
        <v>2% - 5%</v>
      </c>
      <c r="Y12" s="47">
        <f>NotationParcelles!J12</f>
        <v>2</v>
      </c>
      <c r="Z12" s="47">
        <f>DonneesCollectees!K12</f>
        <v>2</v>
      </c>
      <c r="AA12" s="47" t="str">
        <f t="shared" si="6"/>
        <v>50-150m</v>
      </c>
      <c r="AB12" s="47">
        <f>NotationParcelles!K12</f>
        <v>2</v>
      </c>
      <c r="AC12" s="47">
        <f>DonneesCollectees!L12</f>
        <v>0</v>
      </c>
      <c r="AD12" s="47" t="str">
        <f t="shared" si="7"/>
        <v>Non</v>
      </c>
      <c r="AE12" s="47">
        <f>NotationParcelles!L12</f>
        <v>2</v>
      </c>
      <c r="AF12" s="47">
        <f>DonneesCollectees!M12</f>
        <v>3</v>
      </c>
      <c r="AG12" s="47" t="str">
        <f t="shared" si="8"/>
        <v>Amont</v>
      </c>
      <c r="AH12" s="47">
        <f>NotationParcelles!M12</f>
        <v>1</v>
      </c>
      <c r="AI12" s="47">
        <f>DonneesCollectees!N12</f>
        <v>3</v>
      </c>
      <c r="AJ12" s="47" t="str">
        <f t="shared" si="9"/>
        <v>Absence</v>
      </c>
      <c r="AK12" s="47">
        <f>NotationParcelles!N12</f>
        <v>1</v>
      </c>
      <c r="AL12" s="47">
        <f>DonneesCollectees!O12</f>
        <v>0</v>
      </c>
      <c r="AM12" s="47" t="str">
        <f t="shared" si="10"/>
        <v>Non</v>
      </c>
      <c r="AN12" s="47">
        <f>NotationParcelles!O12</f>
        <v>1</v>
      </c>
      <c r="AO12" s="47">
        <f>DonneesCollectees!P12</f>
        <v>4</v>
      </c>
      <c r="AP12" s="47" t="str">
        <f t="shared" si="11"/>
        <v>Fermé</v>
      </c>
      <c r="AQ12" s="47">
        <f>NotationParcelles!P12</f>
        <v>0</v>
      </c>
      <c r="AR12" s="47">
        <f>DonneesCollectees!Q12</f>
        <v>1</v>
      </c>
      <c r="AS12" s="47" t="str">
        <f t="shared" si="12"/>
        <v>Perpendiculaire</v>
      </c>
      <c r="AT12" s="47">
        <f>NotationParcelles!Q12</f>
        <v>1</v>
      </c>
      <c r="AU12" s="47">
        <f>DonneesCollectees!R12</f>
        <v>0</v>
      </c>
      <c r="AV12" s="47" t="str">
        <f t="shared" si="13"/>
        <v>Non</v>
      </c>
      <c r="AW12" s="47">
        <f>NotationParcelles!R12</f>
        <v>2</v>
      </c>
      <c r="AX12" s="47">
        <f>DonneesCollectees!S12</f>
        <v>2</v>
      </c>
      <c r="AY12" s="47" t="str">
        <f t="shared" si="14"/>
        <v>Moyenne (20-50 tiges/m²)</v>
      </c>
      <c r="AZ12" s="47">
        <f>NotationParcelles!S12</f>
        <v>1</v>
      </c>
      <c r="BA12" s="47">
        <f>DonneesCollectees!T12</f>
        <v>2</v>
      </c>
      <c r="BB12" s="47" t="str">
        <f t="shared" si="15"/>
        <v>&lt; 50cm</v>
      </c>
      <c r="BC12" s="47">
        <f>NotationParcelles!T12</f>
        <v>2</v>
      </c>
      <c r="BD12" s="47">
        <f>DonneesCollectees!U12</f>
        <v>2</v>
      </c>
      <c r="BE12" s="47" t="str">
        <f t="shared" si="16"/>
        <v>Une brêche</v>
      </c>
      <c r="BF12" s="47">
        <f>NotationParcelles!U12</f>
        <v>2</v>
      </c>
      <c r="BG12" s="47">
        <f>DonneesCollectees!V12</f>
        <v>2</v>
      </c>
      <c r="BH12" s="47" t="str">
        <f t="shared" si="17"/>
        <v>Connexion indirecte</v>
      </c>
      <c r="BI12" s="48">
        <f>NotationParcelles!V12</f>
        <v>2</v>
      </c>
      <c r="BJ12" s="49">
        <f>NotationParcelles!Z12</f>
        <v>2</v>
      </c>
      <c r="BK12" s="49">
        <f>NotationParcelles!AD12</f>
        <v>2</v>
      </c>
      <c r="BL12" s="49">
        <f>NotationParcelles!AH12</f>
        <v>2</v>
      </c>
      <c r="BM12" s="49">
        <f>NotationParcelles!AL12</f>
        <v>1</v>
      </c>
      <c r="BN12" s="48">
        <f>NotationParcelles!AO12</f>
        <v>1</v>
      </c>
    </row>
    <row r="13" spans="1:66" x14ac:dyDescent="0.2">
      <c r="A13" s="47">
        <f>DonneesCollectees!A13</f>
        <v>14</v>
      </c>
      <c r="B13" s="87">
        <v>14502</v>
      </c>
      <c r="C13" s="88">
        <v>45239</v>
      </c>
      <c r="D13" s="47" t="str">
        <f>DonneesCollectees!B13</f>
        <v>seigle</v>
      </c>
      <c r="E13" s="47">
        <f>NotationParcelles!B13</f>
        <v>2</v>
      </c>
      <c r="F13" s="47">
        <f>DonneesCollectees!C13</f>
        <v>4</v>
      </c>
      <c r="G13" s="47" t="str">
        <f t="shared" si="0"/>
        <v>Parallèle</v>
      </c>
      <c r="H13" s="47">
        <f>NotationParcelles!C13</f>
        <v>3</v>
      </c>
      <c r="I13" s="47" t="str">
        <f>DonneesCollectees!D13</f>
        <v>A</v>
      </c>
      <c r="J13" s="47">
        <f>NotationParcelles!D13</f>
        <v>1</v>
      </c>
      <c r="K13" s="47">
        <f>DonneesCollectees!F13</f>
        <v>0</v>
      </c>
      <c r="L13" s="47" t="str">
        <f t="shared" si="1"/>
        <v>Non</v>
      </c>
      <c r="M13" s="47">
        <f>NotationParcelles!F13</f>
        <v>2</v>
      </c>
      <c r="N13" s="47">
        <f>DonneesCollectees!G13</f>
        <v>2</v>
      </c>
      <c r="O13" s="47" t="str">
        <f t="shared" si="2"/>
        <v>F1 - croûte structurale</v>
      </c>
      <c r="P13" s="47">
        <f>NotationParcelles!G13</f>
        <v>2</v>
      </c>
      <c r="Q13" s="47">
        <f>DonneesCollectees!H13</f>
        <v>3</v>
      </c>
      <c r="R13" s="47" t="str">
        <f t="shared" si="3"/>
        <v>Bas de versant</v>
      </c>
      <c r="S13" s="47">
        <f>NotationParcelles!H13</f>
        <v>2</v>
      </c>
      <c r="T13" s="47">
        <f>DonneesCollectees!I13</f>
        <v>3</v>
      </c>
      <c r="U13" s="47" t="str">
        <f t="shared" si="4"/>
        <v>Cours d'eau</v>
      </c>
      <c r="V13" s="47">
        <f>NotationParcelles!I13</f>
        <v>3</v>
      </c>
      <c r="W13" s="47">
        <f>DonneesCollectees!J13</f>
        <v>3</v>
      </c>
      <c r="X13" s="47" t="str">
        <f t="shared" si="5"/>
        <v>5% - 10%</v>
      </c>
      <c r="Y13" s="47">
        <f>NotationParcelles!J13</f>
        <v>3</v>
      </c>
      <c r="Z13" s="47">
        <f>DonneesCollectees!K13</f>
        <v>3</v>
      </c>
      <c r="AA13" s="47" t="str">
        <f t="shared" si="6"/>
        <v>&gt; 150m</v>
      </c>
      <c r="AB13" s="47">
        <f>NotationParcelles!K13</f>
        <v>3</v>
      </c>
      <c r="AC13" s="47">
        <f>DonneesCollectees!L13</f>
        <v>1</v>
      </c>
      <c r="AD13" s="47" t="str">
        <f t="shared" si="7"/>
        <v>Oui</v>
      </c>
      <c r="AE13" s="47">
        <f>NotationParcelles!L13</f>
        <v>2</v>
      </c>
      <c r="AF13" s="47">
        <f>DonneesCollectees!M13</f>
        <v>3</v>
      </c>
      <c r="AG13" s="47" t="str">
        <f t="shared" si="8"/>
        <v>Amont</v>
      </c>
      <c r="AH13" s="47">
        <f>NotationParcelles!M13</f>
        <v>1</v>
      </c>
      <c r="AI13" s="47">
        <f>DonneesCollectees!N13</f>
        <v>3</v>
      </c>
      <c r="AJ13" s="47" t="str">
        <f t="shared" si="9"/>
        <v>Absence</v>
      </c>
      <c r="AK13" s="47">
        <f>NotationParcelles!N13</f>
        <v>1</v>
      </c>
      <c r="AL13" s="47">
        <f>DonneesCollectees!O13</f>
        <v>0</v>
      </c>
      <c r="AM13" s="47" t="str">
        <f t="shared" si="10"/>
        <v>Non</v>
      </c>
      <c r="AN13" s="47">
        <f>NotationParcelles!O13</f>
        <v>1</v>
      </c>
      <c r="AO13" s="47">
        <f>DonneesCollectees!P13</f>
        <v>1</v>
      </c>
      <c r="AP13" s="47" t="str">
        <f t="shared" si="11"/>
        <v>Absent</v>
      </c>
      <c r="AQ13" s="47">
        <f>NotationParcelles!P13</f>
        <v>3</v>
      </c>
      <c r="AR13" s="47">
        <f>DonneesCollectees!Q13</f>
        <v>3</v>
      </c>
      <c r="AS13" s="47" t="str">
        <f t="shared" si="12"/>
        <v>Absence</v>
      </c>
      <c r="AT13" s="47">
        <f>NotationParcelles!Q13</f>
        <v>3</v>
      </c>
      <c r="AU13" s="47">
        <f>DonneesCollectees!R13</f>
        <v>0</v>
      </c>
      <c r="AV13" s="47" t="str">
        <f t="shared" si="13"/>
        <v>Non</v>
      </c>
      <c r="AW13" s="47">
        <f>NotationParcelles!R13</f>
        <v>2</v>
      </c>
      <c r="AX13" s="47">
        <f>DonneesCollectees!S13</f>
        <v>4</v>
      </c>
      <c r="AY13" s="47" t="str">
        <f t="shared" si="14"/>
        <v>Absence</v>
      </c>
      <c r="AZ13" s="47">
        <f>NotationParcelles!S13</f>
        <v>3</v>
      </c>
      <c r="BA13" s="47">
        <f>DonneesCollectees!T13</f>
        <v>1</v>
      </c>
      <c r="BB13" s="47" t="str">
        <f t="shared" si="15"/>
        <v>Absence</v>
      </c>
      <c r="BC13" s="47">
        <f>NotationParcelles!T13</f>
        <v>3</v>
      </c>
      <c r="BD13" s="47">
        <f>DonneesCollectees!U13</f>
        <v>4</v>
      </c>
      <c r="BE13" s="47" t="str">
        <f t="shared" si="16"/>
        <v>Absence</v>
      </c>
      <c r="BF13" s="47">
        <f>NotationParcelles!U13</f>
        <v>3</v>
      </c>
      <c r="BG13" s="47">
        <f>DonneesCollectees!V13</f>
        <v>3</v>
      </c>
      <c r="BH13" s="47" t="str">
        <f t="shared" si="17"/>
        <v>Connexion directe</v>
      </c>
      <c r="BI13" s="48">
        <f>NotationParcelles!V13</f>
        <v>3</v>
      </c>
      <c r="BJ13" s="49">
        <f>NotationParcelles!Z13</f>
        <v>3</v>
      </c>
      <c r="BK13" s="49">
        <f>NotationParcelles!AD13</f>
        <v>3</v>
      </c>
      <c r="BL13" s="49">
        <f>NotationParcelles!AH13</f>
        <v>3</v>
      </c>
      <c r="BM13" s="49">
        <f>NotationParcelles!AL13</f>
        <v>3</v>
      </c>
      <c r="BN13" s="48">
        <f>NotationParcelles!AO13</f>
        <v>3</v>
      </c>
    </row>
    <row r="14" spans="1:66" x14ac:dyDescent="0.2">
      <c r="A14" s="47">
        <f>DonneesCollectees!A14</f>
        <v>16</v>
      </c>
      <c r="B14" s="87">
        <v>14502</v>
      </c>
      <c r="C14" s="88">
        <v>45239</v>
      </c>
      <c r="D14" s="47" t="str">
        <f>DonneesCollectees!B14</f>
        <v>blé</v>
      </c>
      <c r="E14" s="47">
        <f>NotationParcelles!B14</f>
        <v>2</v>
      </c>
      <c r="F14" s="47">
        <f>DonneesCollectees!C14</f>
        <v>4</v>
      </c>
      <c r="G14" s="47" t="str">
        <f t="shared" si="0"/>
        <v>Parallèle</v>
      </c>
      <c r="H14" s="47">
        <f>NotationParcelles!C14</f>
        <v>3</v>
      </c>
      <c r="I14" s="47" t="str">
        <f>DonneesCollectees!D14</f>
        <v>LA</v>
      </c>
      <c r="J14" s="47">
        <f>NotationParcelles!D14</f>
        <v>2</v>
      </c>
      <c r="K14" s="47">
        <f>DonneesCollectees!F14</f>
        <v>0</v>
      </c>
      <c r="L14" s="47" t="str">
        <f t="shared" si="1"/>
        <v>Non</v>
      </c>
      <c r="M14" s="47">
        <f>NotationParcelles!F14</f>
        <v>2</v>
      </c>
      <c r="N14" s="47">
        <f>DonneesCollectees!G14</f>
        <v>2</v>
      </c>
      <c r="O14" s="47" t="str">
        <f t="shared" si="2"/>
        <v>F1 - croûte structurale</v>
      </c>
      <c r="P14" s="47">
        <f>NotationParcelles!G14</f>
        <v>2</v>
      </c>
      <c r="Q14" s="47">
        <f>DonneesCollectees!H14</f>
        <v>3</v>
      </c>
      <c r="R14" s="47" t="str">
        <f t="shared" si="3"/>
        <v>Bas de versant</v>
      </c>
      <c r="S14" s="47">
        <f>NotationParcelles!H14</f>
        <v>2</v>
      </c>
      <c r="T14" s="47">
        <f>DonneesCollectees!I14</f>
        <v>3</v>
      </c>
      <c r="U14" s="47" t="str">
        <f t="shared" si="4"/>
        <v>Cours d'eau</v>
      </c>
      <c r="V14" s="47">
        <f>NotationParcelles!I14</f>
        <v>3</v>
      </c>
      <c r="W14" s="47">
        <f>DonneesCollectees!J14</f>
        <v>2</v>
      </c>
      <c r="X14" s="47" t="str">
        <f t="shared" si="5"/>
        <v>2% - 5%</v>
      </c>
      <c r="Y14" s="47">
        <f>NotationParcelles!J14</f>
        <v>2</v>
      </c>
      <c r="Z14" s="47">
        <f>DonneesCollectees!K14</f>
        <v>3</v>
      </c>
      <c r="AA14" s="47" t="str">
        <f t="shared" si="6"/>
        <v>&gt; 150m</v>
      </c>
      <c r="AB14" s="47">
        <f>NotationParcelles!K14</f>
        <v>3</v>
      </c>
      <c r="AC14" s="47">
        <f>DonneesCollectees!L14</f>
        <v>1</v>
      </c>
      <c r="AD14" s="47" t="str">
        <f t="shared" si="7"/>
        <v>Oui</v>
      </c>
      <c r="AE14" s="47">
        <f>NotationParcelles!L14</f>
        <v>2</v>
      </c>
      <c r="AF14" s="47">
        <f>DonneesCollectees!M14</f>
        <v>3</v>
      </c>
      <c r="AG14" s="47" t="str">
        <f t="shared" si="8"/>
        <v>Amont</v>
      </c>
      <c r="AH14" s="47">
        <f>NotationParcelles!M14</f>
        <v>1</v>
      </c>
      <c r="AI14" s="47">
        <f>DonneesCollectees!N14</f>
        <v>3</v>
      </c>
      <c r="AJ14" s="47" t="str">
        <f t="shared" si="9"/>
        <v>Absence</v>
      </c>
      <c r="AK14" s="47">
        <f>NotationParcelles!N14</f>
        <v>1</v>
      </c>
      <c r="AL14" s="47">
        <f>DonneesCollectees!O14</f>
        <v>0</v>
      </c>
      <c r="AM14" s="47" t="str">
        <f t="shared" si="10"/>
        <v>Non</v>
      </c>
      <c r="AN14" s="47">
        <f>NotationParcelles!O14</f>
        <v>1</v>
      </c>
      <c r="AO14" s="47">
        <f>DonneesCollectees!P14</f>
        <v>1</v>
      </c>
      <c r="AP14" s="47" t="str">
        <f t="shared" si="11"/>
        <v>Absent</v>
      </c>
      <c r="AQ14" s="47">
        <f>NotationParcelles!P14</f>
        <v>3</v>
      </c>
      <c r="AR14" s="47">
        <f>DonneesCollectees!Q14</f>
        <v>3</v>
      </c>
      <c r="AS14" s="47" t="str">
        <f t="shared" si="12"/>
        <v>Absence</v>
      </c>
      <c r="AT14" s="47">
        <f>NotationParcelles!Q14</f>
        <v>3</v>
      </c>
      <c r="AU14" s="47">
        <f>DonneesCollectees!R14</f>
        <v>0</v>
      </c>
      <c r="AV14" s="47" t="str">
        <f t="shared" si="13"/>
        <v>Non</v>
      </c>
      <c r="AW14" s="47">
        <f>NotationParcelles!R14</f>
        <v>2</v>
      </c>
      <c r="AX14" s="47">
        <f>DonneesCollectees!S14</f>
        <v>4</v>
      </c>
      <c r="AY14" s="47" t="str">
        <f t="shared" si="14"/>
        <v>Absence</v>
      </c>
      <c r="AZ14" s="47">
        <f>NotationParcelles!S14</f>
        <v>3</v>
      </c>
      <c r="BA14" s="47">
        <f>DonneesCollectees!T14</f>
        <v>1</v>
      </c>
      <c r="BB14" s="47" t="str">
        <f t="shared" si="15"/>
        <v>Absence</v>
      </c>
      <c r="BC14" s="47">
        <f>NotationParcelles!T14</f>
        <v>3</v>
      </c>
      <c r="BD14" s="47">
        <f>DonneesCollectees!U14</f>
        <v>4</v>
      </c>
      <c r="BE14" s="47" t="str">
        <f t="shared" si="16"/>
        <v>Absence</v>
      </c>
      <c r="BF14" s="47">
        <f>NotationParcelles!U14</f>
        <v>3</v>
      </c>
      <c r="BG14" s="47">
        <f>DonneesCollectees!V14</f>
        <v>3</v>
      </c>
      <c r="BH14" s="47" t="str">
        <f t="shared" si="17"/>
        <v>Connexion directe</v>
      </c>
      <c r="BI14" s="48">
        <f>NotationParcelles!V14</f>
        <v>3</v>
      </c>
      <c r="BJ14" s="49">
        <f>NotationParcelles!Z14</f>
        <v>3</v>
      </c>
      <c r="BK14" s="49">
        <f>NotationParcelles!AD14</f>
        <v>3</v>
      </c>
      <c r="BL14" s="49">
        <f>NotationParcelles!AH14</f>
        <v>3</v>
      </c>
      <c r="BM14" s="49">
        <f>NotationParcelles!AL14</f>
        <v>3</v>
      </c>
      <c r="BN14" s="48">
        <f>NotationParcelles!AO14</f>
        <v>3</v>
      </c>
    </row>
    <row r="15" spans="1:66" x14ac:dyDescent="0.2">
      <c r="A15" s="47">
        <f>DonneesCollectees!A15</f>
        <v>18</v>
      </c>
      <c r="B15" s="87">
        <v>14502</v>
      </c>
      <c r="C15" s="88">
        <v>45239</v>
      </c>
      <c r="D15" s="47" t="str">
        <f>DonneesCollectees!B15</f>
        <v>maïs</v>
      </c>
      <c r="E15" s="47">
        <f>NotationParcelles!B15</f>
        <v>3</v>
      </c>
      <c r="F15" s="47">
        <f>DonneesCollectees!C15</f>
        <v>4</v>
      </c>
      <c r="G15" s="47" t="str">
        <f t="shared" si="0"/>
        <v>Parallèle</v>
      </c>
      <c r="H15" s="47">
        <f>NotationParcelles!C15</f>
        <v>3</v>
      </c>
      <c r="I15" s="47" t="str">
        <f>DonneesCollectees!D15</f>
        <v>LA</v>
      </c>
      <c r="J15" s="47">
        <f>NotationParcelles!D15</f>
        <v>2</v>
      </c>
      <c r="K15" s="47">
        <f>DonneesCollectees!F15</f>
        <v>1</v>
      </c>
      <c r="L15" s="47" t="str">
        <f t="shared" si="1"/>
        <v>Oui</v>
      </c>
      <c r="M15" s="47">
        <f>NotationParcelles!F15</f>
        <v>3</v>
      </c>
      <c r="N15" s="47">
        <f>DonneesCollectees!G15</f>
        <v>1</v>
      </c>
      <c r="O15" s="47" t="str">
        <f t="shared" si="2"/>
        <v>F0 - fragmentaire</v>
      </c>
      <c r="P15" s="47">
        <f>NotationParcelles!G15</f>
        <v>1</v>
      </c>
      <c r="Q15" s="47">
        <f>DonneesCollectees!H15</f>
        <v>3</v>
      </c>
      <c r="R15" s="47" t="str">
        <f t="shared" si="3"/>
        <v>Bas de versant</v>
      </c>
      <c r="S15" s="47">
        <f>NotationParcelles!H15</f>
        <v>2</v>
      </c>
      <c r="T15" s="47">
        <f>DonneesCollectees!I15</f>
        <v>3</v>
      </c>
      <c r="U15" s="47" t="str">
        <f t="shared" si="4"/>
        <v>Cours d'eau</v>
      </c>
      <c r="V15" s="47">
        <f>NotationParcelles!I15</f>
        <v>3</v>
      </c>
      <c r="W15" s="47">
        <f>DonneesCollectees!J15</f>
        <v>2</v>
      </c>
      <c r="X15" s="47" t="str">
        <f t="shared" si="5"/>
        <v>2% - 5%</v>
      </c>
      <c r="Y15" s="47">
        <f>NotationParcelles!J15</f>
        <v>2</v>
      </c>
      <c r="Z15" s="47">
        <f>DonneesCollectees!K15</f>
        <v>3</v>
      </c>
      <c r="AA15" s="47" t="str">
        <f t="shared" si="6"/>
        <v>&gt; 150m</v>
      </c>
      <c r="AB15" s="47">
        <f>NotationParcelles!K15</f>
        <v>3</v>
      </c>
      <c r="AC15" s="47">
        <f>DonneesCollectees!L15</f>
        <v>1</v>
      </c>
      <c r="AD15" s="47" t="str">
        <f t="shared" si="7"/>
        <v>Oui</v>
      </c>
      <c r="AE15" s="47">
        <f>NotationParcelles!L15</f>
        <v>2</v>
      </c>
      <c r="AF15" s="47">
        <f>DonneesCollectees!M15</f>
        <v>3</v>
      </c>
      <c r="AG15" s="47" t="str">
        <f t="shared" si="8"/>
        <v>Amont</v>
      </c>
      <c r="AH15" s="47">
        <f>NotationParcelles!M15</f>
        <v>1</v>
      </c>
      <c r="AI15" s="47">
        <f>DonneesCollectees!N15</f>
        <v>3</v>
      </c>
      <c r="AJ15" s="47" t="str">
        <f t="shared" si="9"/>
        <v>Absence</v>
      </c>
      <c r="AK15" s="47">
        <f>NotationParcelles!N15</f>
        <v>1</v>
      </c>
      <c r="AL15" s="47">
        <f>DonneesCollectees!O15</f>
        <v>0</v>
      </c>
      <c r="AM15" s="47" t="str">
        <f t="shared" si="10"/>
        <v>Non</v>
      </c>
      <c r="AN15" s="47">
        <f>NotationParcelles!O15</f>
        <v>1</v>
      </c>
      <c r="AO15" s="47">
        <f>DonneesCollectees!P15</f>
        <v>3</v>
      </c>
      <c r="AP15" s="47" t="str">
        <f t="shared" si="11"/>
        <v>Semi-fermé</v>
      </c>
      <c r="AQ15" s="47">
        <f>NotationParcelles!P15</f>
        <v>1</v>
      </c>
      <c r="AR15" s="47">
        <f>DonneesCollectees!Q15</f>
        <v>1</v>
      </c>
      <c r="AS15" s="47" t="str">
        <f t="shared" si="12"/>
        <v>Perpendiculaire</v>
      </c>
      <c r="AT15" s="47">
        <f>NotationParcelles!Q15</f>
        <v>1</v>
      </c>
      <c r="AU15" s="47">
        <f>DonneesCollectees!R15</f>
        <v>0</v>
      </c>
      <c r="AV15" s="47" t="str">
        <f t="shared" si="13"/>
        <v>Non</v>
      </c>
      <c r="AW15" s="47">
        <f>NotationParcelles!R15</f>
        <v>2</v>
      </c>
      <c r="AX15" s="47">
        <f>DonneesCollectees!S15</f>
        <v>3</v>
      </c>
      <c r="AY15" s="47" t="str">
        <f t="shared" si="14"/>
        <v>Peu dense (&lt;20 tige/m²)</v>
      </c>
      <c r="AZ15" s="47">
        <f>NotationParcelles!S15</f>
        <v>2</v>
      </c>
      <c r="BA15" s="47">
        <f>DonneesCollectees!T15</f>
        <v>1</v>
      </c>
      <c r="BB15" s="47" t="str">
        <f t="shared" si="15"/>
        <v>Absence</v>
      </c>
      <c r="BC15" s="47">
        <f>NotationParcelles!T15</f>
        <v>3</v>
      </c>
      <c r="BD15" s="47">
        <f>DonneesCollectees!U15</f>
        <v>1</v>
      </c>
      <c r="BE15" s="47" t="str">
        <f t="shared" si="16"/>
        <v>Très discontinu(e)</v>
      </c>
      <c r="BF15" s="47">
        <f>NotationParcelles!U15</f>
        <v>3</v>
      </c>
      <c r="BG15" s="47">
        <f>DonneesCollectees!V15</f>
        <v>3</v>
      </c>
      <c r="BH15" s="47" t="str">
        <f t="shared" si="17"/>
        <v>Connexion directe</v>
      </c>
      <c r="BI15" s="48">
        <f>NotationParcelles!V15</f>
        <v>3</v>
      </c>
      <c r="BJ15" s="49">
        <f>NotationParcelles!Z15</f>
        <v>2</v>
      </c>
      <c r="BK15" s="49">
        <f>NotationParcelles!AD15</f>
        <v>3</v>
      </c>
      <c r="BL15" s="49">
        <f>NotationParcelles!AH15</f>
        <v>3</v>
      </c>
      <c r="BM15" s="49">
        <f>NotationParcelles!AL15</f>
        <v>1</v>
      </c>
      <c r="BN15" s="48">
        <f>NotationParcelles!AO15</f>
        <v>3</v>
      </c>
    </row>
    <row r="16" spans="1:66" x14ac:dyDescent="0.2">
      <c r="A16" s="47">
        <f>DonneesCollectees!A16</f>
        <v>15</v>
      </c>
      <c r="B16" s="87">
        <v>14502</v>
      </c>
      <c r="C16" s="88">
        <v>45239</v>
      </c>
      <c r="D16" s="47" t="str">
        <f>DonneesCollectees!B16</f>
        <v>maïs</v>
      </c>
      <c r="E16" s="47">
        <f>NotationParcelles!B16</f>
        <v>3</v>
      </c>
      <c r="F16" s="47">
        <f>DonneesCollectees!C16</f>
        <v>4</v>
      </c>
      <c r="G16" s="47" t="str">
        <f t="shared" si="0"/>
        <v>Parallèle</v>
      </c>
      <c r="H16" s="47">
        <f>NotationParcelles!C16</f>
        <v>3</v>
      </c>
      <c r="I16" s="47" t="str">
        <f>DonneesCollectees!D16</f>
        <v>AS</v>
      </c>
      <c r="J16" s="47">
        <f>NotationParcelles!D16</f>
        <v>1</v>
      </c>
      <c r="K16" s="47">
        <f>DonneesCollectees!F16</f>
        <v>1</v>
      </c>
      <c r="L16" s="47" t="str">
        <f t="shared" si="1"/>
        <v>Oui</v>
      </c>
      <c r="M16" s="47">
        <f>NotationParcelles!F16</f>
        <v>3</v>
      </c>
      <c r="N16" s="47">
        <f>DonneesCollectees!G16</f>
        <v>2</v>
      </c>
      <c r="O16" s="47" t="str">
        <f t="shared" si="2"/>
        <v>F1 - croûte structurale</v>
      </c>
      <c r="P16" s="47">
        <f>NotationParcelles!G16</f>
        <v>2</v>
      </c>
      <c r="Q16" s="47">
        <f>DonneesCollectees!H16</f>
        <v>3</v>
      </c>
      <c r="R16" s="47" t="str">
        <f t="shared" si="3"/>
        <v>Bas de versant</v>
      </c>
      <c r="S16" s="47">
        <f>NotationParcelles!H16</f>
        <v>2</v>
      </c>
      <c r="T16" s="47">
        <f>DonneesCollectees!I16</f>
        <v>3</v>
      </c>
      <c r="U16" s="47" t="str">
        <f t="shared" si="4"/>
        <v>Cours d'eau</v>
      </c>
      <c r="V16" s="47">
        <f>NotationParcelles!I16</f>
        <v>3</v>
      </c>
      <c r="W16" s="47">
        <f>DonneesCollectees!J16</f>
        <v>2</v>
      </c>
      <c r="X16" s="47" t="str">
        <f t="shared" si="5"/>
        <v>2% - 5%</v>
      </c>
      <c r="Y16" s="47">
        <f>NotationParcelles!J16</f>
        <v>2</v>
      </c>
      <c r="Z16" s="47">
        <f>DonneesCollectees!K16</f>
        <v>2</v>
      </c>
      <c r="AA16" s="47" t="str">
        <f t="shared" si="6"/>
        <v>50-150m</v>
      </c>
      <c r="AB16" s="47">
        <f>NotationParcelles!K16</f>
        <v>2</v>
      </c>
      <c r="AC16" s="47">
        <f>DonneesCollectees!L16</f>
        <v>1</v>
      </c>
      <c r="AD16" s="47" t="str">
        <f t="shared" si="7"/>
        <v>Oui</v>
      </c>
      <c r="AE16" s="47">
        <f>NotationParcelles!L16</f>
        <v>2</v>
      </c>
      <c r="AF16" s="47">
        <f>DonneesCollectees!M16</f>
        <v>3</v>
      </c>
      <c r="AG16" s="47" t="str">
        <f t="shared" si="8"/>
        <v>Amont</v>
      </c>
      <c r="AH16" s="47">
        <f>NotationParcelles!M16</f>
        <v>1</v>
      </c>
      <c r="AI16" s="47">
        <f>DonneesCollectees!N16</f>
        <v>3</v>
      </c>
      <c r="AJ16" s="47" t="str">
        <f t="shared" si="9"/>
        <v>Absence</v>
      </c>
      <c r="AK16" s="47">
        <f>NotationParcelles!N16</f>
        <v>1</v>
      </c>
      <c r="AL16" s="47">
        <f>DonneesCollectees!O16</f>
        <v>0</v>
      </c>
      <c r="AM16" s="47" t="str">
        <f t="shared" si="10"/>
        <v>Non</v>
      </c>
      <c r="AN16" s="47">
        <f>NotationParcelles!O16</f>
        <v>1</v>
      </c>
      <c r="AO16" s="47">
        <f>DonneesCollectees!P16</f>
        <v>3</v>
      </c>
      <c r="AP16" s="47" t="str">
        <f t="shared" si="11"/>
        <v>Semi-fermé</v>
      </c>
      <c r="AQ16" s="47">
        <f>NotationParcelles!P16</f>
        <v>1</v>
      </c>
      <c r="AR16" s="47">
        <f>DonneesCollectees!Q16</f>
        <v>2</v>
      </c>
      <c r="AS16" s="47" t="str">
        <f t="shared" si="12"/>
        <v>Oblique</v>
      </c>
      <c r="AT16" s="47">
        <f>NotationParcelles!Q16</f>
        <v>2</v>
      </c>
      <c r="AU16" s="47">
        <f>DonneesCollectees!R16</f>
        <v>0</v>
      </c>
      <c r="AV16" s="47" t="str">
        <f t="shared" si="13"/>
        <v>Non</v>
      </c>
      <c r="AW16" s="47">
        <f>NotationParcelles!R16</f>
        <v>2</v>
      </c>
      <c r="AX16" s="47">
        <f>DonneesCollectees!S16</f>
        <v>2</v>
      </c>
      <c r="AY16" s="47" t="str">
        <f t="shared" si="14"/>
        <v>Moyenne (20-50 tiges/m²)</v>
      </c>
      <c r="AZ16" s="47">
        <f>NotationParcelles!S16</f>
        <v>1</v>
      </c>
      <c r="BA16" s="47">
        <f>DonneesCollectees!T16</f>
        <v>2</v>
      </c>
      <c r="BB16" s="47" t="str">
        <f t="shared" si="15"/>
        <v>&lt; 50cm</v>
      </c>
      <c r="BC16" s="47">
        <f>NotationParcelles!T16</f>
        <v>2</v>
      </c>
      <c r="BD16" s="47">
        <f>DonneesCollectees!U16</f>
        <v>3</v>
      </c>
      <c r="BE16" s="47" t="str">
        <f t="shared" si="16"/>
        <v>Continu(e)</v>
      </c>
      <c r="BF16" s="47">
        <f>NotationParcelles!U16</f>
        <v>1</v>
      </c>
      <c r="BG16" s="47">
        <f>DonneesCollectees!V16</f>
        <v>3</v>
      </c>
      <c r="BH16" s="47" t="str">
        <f t="shared" si="17"/>
        <v>Connexion directe</v>
      </c>
      <c r="BI16" s="48">
        <f>NotationParcelles!V16</f>
        <v>3</v>
      </c>
      <c r="BJ16" s="49">
        <f>NotationParcelles!Z16</f>
        <v>2</v>
      </c>
      <c r="BK16" s="49">
        <f>NotationParcelles!AD16</f>
        <v>3</v>
      </c>
      <c r="BL16" s="49">
        <f>NotationParcelles!AH16</f>
        <v>3</v>
      </c>
      <c r="BM16" s="49">
        <f>NotationParcelles!AL16</f>
        <v>1</v>
      </c>
      <c r="BN16" s="48">
        <f>NotationParcelles!AO16</f>
        <v>3</v>
      </c>
    </row>
    <row r="17" spans="1:66" x14ac:dyDescent="0.2">
      <c r="A17" s="47">
        <f>DonneesCollectees!A17</f>
        <v>13</v>
      </c>
      <c r="B17" s="87">
        <v>14502</v>
      </c>
      <c r="C17" s="88">
        <v>45239</v>
      </c>
      <c r="D17" s="47" t="str">
        <f>DonneesCollectees!B17</f>
        <v>déchaumé</v>
      </c>
      <c r="E17" s="47">
        <f>NotationParcelles!B17</f>
        <v>2</v>
      </c>
      <c r="F17" s="47">
        <f>DonneesCollectees!C17</f>
        <v>4</v>
      </c>
      <c r="G17" s="47" t="str">
        <f t="shared" si="0"/>
        <v>Parallèle</v>
      </c>
      <c r="H17" s="47">
        <f>NotationParcelles!C17</f>
        <v>3</v>
      </c>
      <c r="I17" s="47" t="str">
        <f>DonneesCollectees!D17</f>
        <v>SA</v>
      </c>
      <c r="J17" s="47">
        <f>NotationParcelles!D17</f>
        <v>2</v>
      </c>
      <c r="K17" s="47">
        <f>DonneesCollectees!F17</f>
        <v>0</v>
      </c>
      <c r="L17" s="47" t="str">
        <f t="shared" si="1"/>
        <v>Non</v>
      </c>
      <c r="M17" s="47">
        <f>NotationParcelles!F17</f>
        <v>2</v>
      </c>
      <c r="N17" s="47">
        <f>DonneesCollectees!G17</f>
        <v>1</v>
      </c>
      <c r="O17" s="47" t="str">
        <f t="shared" si="2"/>
        <v>F0 - fragmentaire</v>
      </c>
      <c r="P17" s="47">
        <f>NotationParcelles!G17</f>
        <v>1</v>
      </c>
      <c r="Q17" s="47">
        <f>DonneesCollectees!H17</f>
        <v>3</v>
      </c>
      <c r="R17" s="47" t="str">
        <f t="shared" si="3"/>
        <v>Bas de versant</v>
      </c>
      <c r="S17" s="47">
        <f>NotationParcelles!H17</f>
        <v>2</v>
      </c>
      <c r="T17" s="47">
        <f>DonneesCollectees!I17</f>
        <v>3</v>
      </c>
      <c r="U17" s="47" t="str">
        <f t="shared" si="4"/>
        <v>Cours d'eau</v>
      </c>
      <c r="V17" s="47">
        <f>NotationParcelles!I17</f>
        <v>3</v>
      </c>
      <c r="W17" s="47">
        <f>DonneesCollectees!J17</f>
        <v>2</v>
      </c>
      <c r="X17" s="47" t="str">
        <f t="shared" si="5"/>
        <v>2% - 5%</v>
      </c>
      <c r="Y17" s="47">
        <f>NotationParcelles!J17</f>
        <v>2</v>
      </c>
      <c r="Z17" s="47">
        <f>DonneesCollectees!K17</f>
        <v>2</v>
      </c>
      <c r="AA17" s="47" t="str">
        <f t="shared" si="6"/>
        <v>50-150m</v>
      </c>
      <c r="AB17" s="47">
        <f>NotationParcelles!K17</f>
        <v>2</v>
      </c>
      <c r="AC17" s="47">
        <f>DonneesCollectees!L17</f>
        <v>1</v>
      </c>
      <c r="AD17" s="47" t="str">
        <f t="shared" si="7"/>
        <v>Oui</v>
      </c>
      <c r="AE17" s="47">
        <f>NotationParcelles!L17</f>
        <v>2</v>
      </c>
      <c r="AF17" s="47">
        <f>DonneesCollectees!M17</f>
        <v>3</v>
      </c>
      <c r="AG17" s="47" t="str">
        <f t="shared" si="8"/>
        <v>Amont</v>
      </c>
      <c r="AH17" s="47">
        <f>NotationParcelles!M17</f>
        <v>1</v>
      </c>
      <c r="AI17" s="47">
        <f>DonneesCollectees!N17</f>
        <v>3</v>
      </c>
      <c r="AJ17" s="47" t="str">
        <f t="shared" si="9"/>
        <v>Absence</v>
      </c>
      <c r="AK17" s="47">
        <f>NotationParcelles!N17</f>
        <v>1</v>
      </c>
      <c r="AL17" s="47">
        <f>DonneesCollectees!O17</f>
        <v>0</v>
      </c>
      <c r="AM17" s="47" t="str">
        <f t="shared" si="10"/>
        <v>Non</v>
      </c>
      <c r="AN17" s="47">
        <f>NotationParcelles!O17</f>
        <v>1</v>
      </c>
      <c r="AO17" s="47">
        <f>DonneesCollectees!P17</f>
        <v>1</v>
      </c>
      <c r="AP17" s="47" t="str">
        <f t="shared" si="11"/>
        <v>Absent</v>
      </c>
      <c r="AQ17" s="47">
        <f>NotationParcelles!P17</f>
        <v>3</v>
      </c>
      <c r="AR17" s="47">
        <f>DonneesCollectees!Q17</f>
        <v>3</v>
      </c>
      <c r="AS17" s="47" t="str">
        <f t="shared" si="12"/>
        <v>Absence</v>
      </c>
      <c r="AT17" s="47">
        <f>NotationParcelles!Q17</f>
        <v>3</v>
      </c>
      <c r="AU17" s="47">
        <f>DonneesCollectees!R17</f>
        <v>0</v>
      </c>
      <c r="AV17" s="47" t="str">
        <f t="shared" si="13"/>
        <v>Non</v>
      </c>
      <c r="AW17" s="47">
        <f>NotationParcelles!R17</f>
        <v>2</v>
      </c>
      <c r="AX17" s="47">
        <f>DonneesCollectees!S17</f>
        <v>4</v>
      </c>
      <c r="AY17" s="47" t="str">
        <f t="shared" si="14"/>
        <v>Absence</v>
      </c>
      <c r="AZ17" s="47">
        <f>NotationParcelles!S17</f>
        <v>3</v>
      </c>
      <c r="BA17" s="47">
        <f>DonneesCollectees!T17</f>
        <v>1</v>
      </c>
      <c r="BB17" s="47" t="str">
        <f t="shared" si="15"/>
        <v>Absence</v>
      </c>
      <c r="BC17" s="47">
        <f>NotationParcelles!T17</f>
        <v>3</v>
      </c>
      <c r="BD17" s="47">
        <f>DonneesCollectees!U17</f>
        <v>4</v>
      </c>
      <c r="BE17" s="47" t="str">
        <f t="shared" si="16"/>
        <v>Absence</v>
      </c>
      <c r="BF17" s="47">
        <f>NotationParcelles!U17</f>
        <v>3</v>
      </c>
      <c r="BG17" s="47">
        <f>DonneesCollectees!V17</f>
        <v>3</v>
      </c>
      <c r="BH17" s="47" t="str">
        <f t="shared" si="17"/>
        <v>Connexion directe</v>
      </c>
      <c r="BI17" s="48">
        <f>NotationParcelles!V17</f>
        <v>3</v>
      </c>
      <c r="BJ17" s="49">
        <f>NotationParcelles!Z17</f>
        <v>3</v>
      </c>
      <c r="BK17" s="49">
        <f>NotationParcelles!AD17</f>
        <v>3</v>
      </c>
      <c r="BL17" s="49">
        <f>NotationParcelles!AH17</f>
        <v>3</v>
      </c>
      <c r="BM17" s="49">
        <f>NotationParcelles!AL17</f>
        <v>3</v>
      </c>
      <c r="BN17" s="48">
        <f>NotationParcelles!AO17</f>
        <v>3</v>
      </c>
    </row>
    <row r="18" spans="1:66" x14ac:dyDescent="0.2">
      <c r="A18" s="47">
        <f>DonneesCollectees!A18</f>
        <v>17</v>
      </c>
      <c r="B18" s="87">
        <v>14502</v>
      </c>
      <c r="C18" s="88">
        <v>45239</v>
      </c>
      <c r="D18" s="47" t="str">
        <f>DonneesCollectees!B18</f>
        <v>maïs</v>
      </c>
      <c r="E18" s="47">
        <f>NotationParcelles!B18</f>
        <v>3</v>
      </c>
      <c r="F18" s="47">
        <f>DonneesCollectees!C18</f>
        <v>4</v>
      </c>
      <c r="G18" s="47" t="str">
        <f t="shared" si="0"/>
        <v>Parallèle</v>
      </c>
      <c r="H18" s="47">
        <f>NotationParcelles!C18</f>
        <v>3</v>
      </c>
      <c r="I18" s="47" t="str">
        <f>DonneesCollectees!D18</f>
        <v>LS</v>
      </c>
      <c r="J18" s="47">
        <f>NotationParcelles!D18</f>
        <v>3</v>
      </c>
      <c r="K18" s="47">
        <f>DonneesCollectees!F18</f>
        <v>1</v>
      </c>
      <c r="L18" s="47" t="str">
        <f t="shared" si="1"/>
        <v>Oui</v>
      </c>
      <c r="M18" s="47">
        <f>NotationParcelles!F18</f>
        <v>3</v>
      </c>
      <c r="N18" s="47">
        <f>DonneesCollectees!G18</f>
        <v>1</v>
      </c>
      <c r="O18" s="47" t="str">
        <f t="shared" si="2"/>
        <v>F0 - fragmentaire</v>
      </c>
      <c r="P18" s="47">
        <f>NotationParcelles!G18</f>
        <v>1</v>
      </c>
      <c r="Q18" s="47">
        <f>DonneesCollectees!H18</f>
        <v>3</v>
      </c>
      <c r="R18" s="47" t="str">
        <f t="shared" si="3"/>
        <v>Bas de versant</v>
      </c>
      <c r="S18" s="47">
        <f>NotationParcelles!H18</f>
        <v>2</v>
      </c>
      <c r="T18" s="47">
        <f>DonneesCollectees!I18</f>
        <v>3</v>
      </c>
      <c r="U18" s="47" t="str">
        <f t="shared" si="4"/>
        <v>Cours d'eau</v>
      </c>
      <c r="V18" s="47">
        <f>NotationParcelles!I18</f>
        <v>3</v>
      </c>
      <c r="W18" s="47">
        <f>DonneesCollectees!J18</f>
        <v>2</v>
      </c>
      <c r="X18" s="47" t="str">
        <f t="shared" si="5"/>
        <v>2% - 5%</v>
      </c>
      <c r="Y18" s="47">
        <f>NotationParcelles!J18</f>
        <v>2</v>
      </c>
      <c r="Z18" s="47">
        <f>DonneesCollectees!K18</f>
        <v>2</v>
      </c>
      <c r="AA18" s="47" t="str">
        <f t="shared" si="6"/>
        <v>50-150m</v>
      </c>
      <c r="AB18" s="47">
        <f>NotationParcelles!K18</f>
        <v>2</v>
      </c>
      <c r="AC18" s="47">
        <f>DonneesCollectees!L18</f>
        <v>0</v>
      </c>
      <c r="AD18" s="47" t="str">
        <f t="shared" si="7"/>
        <v>Non</v>
      </c>
      <c r="AE18" s="47">
        <f>NotationParcelles!L18</f>
        <v>3</v>
      </c>
      <c r="AF18" s="47">
        <f>DonneesCollectees!M18</f>
        <v>3</v>
      </c>
      <c r="AG18" s="47" t="str">
        <f t="shared" si="8"/>
        <v>Amont</v>
      </c>
      <c r="AH18" s="47">
        <f>NotationParcelles!M18</f>
        <v>1</v>
      </c>
      <c r="AI18" s="47">
        <f>DonneesCollectees!N18</f>
        <v>3</v>
      </c>
      <c r="AJ18" s="47" t="str">
        <f t="shared" si="9"/>
        <v>Absence</v>
      </c>
      <c r="AK18" s="47">
        <f>NotationParcelles!N18</f>
        <v>1</v>
      </c>
      <c r="AL18" s="47">
        <f>DonneesCollectees!O18</f>
        <v>0</v>
      </c>
      <c r="AM18" s="47" t="str">
        <f t="shared" si="10"/>
        <v>Non</v>
      </c>
      <c r="AN18" s="47">
        <f>NotationParcelles!O18</f>
        <v>1</v>
      </c>
      <c r="AO18" s="47">
        <f>DonneesCollectees!P18</f>
        <v>1</v>
      </c>
      <c r="AP18" s="47" t="str">
        <f t="shared" si="11"/>
        <v>Absent</v>
      </c>
      <c r="AQ18" s="47">
        <f>NotationParcelles!P18</f>
        <v>3</v>
      </c>
      <c r="AR18" s="47">
        <f>DonneesCollectees!Q18</f>
        <v>3</v>
      </c>
      <c r="AS18" s="47" t="str">
        <f t="shared" si="12"/>
        <v>Absence</v>
      </c>
      <c r="AT18" s="47">
        <f>NotationParcelles!Q18</f>
        <v>3</v>
      </c>
      <c r="AU18" s="47">
        <f>DonneesCollectees!R18</f>
        <v>0</v>
      </c>
      <c r="AV18" s="47" t="str">
        <f t="shared" si="13"/>
        <v>Non</v>
      </c>
      <c r="AW18" s="47">
        <f>NotationParcelles!R18</f>
        <v>2</v>
      </c>
      <c r="AX18" s="47">
        <f>DonneesCollectees!S18</f>
        <v>4</v>
      </c>
      <c r="AY18" s="47" t="str">
        <f t="shared" si="14"/>
        <v>Absence</v>
      </c>
      <c r="AZ18" s="47">
        <f>NotationParcelles!S18</f>
        <v>3</v>
      </c>
      <c r="BA18" s="47">
        <f>DonneesCollectees!T18</f>
        <v>1</v>
      </c>
      <c r="BB18" s="47" t="str">
        <f t="shared" si="15"/>
        <v>Absence</v>
      </c>
      <c r="BC18" s="47">
        <f>NotationParcelles!T18</f>
        <v>3</v>
      </c>
      <c r="BD18" s="47">
        <f>DonneesCollectees!U18</f>
        <v>4</v>
      </c>
      <c r="BE18" s="47" t="str">
        <f t="shared" si="16"/>
        <v>Absence</v>
      </c>
      <c r="BF18" s="47">
        <f>NotationParcelles!U18</f>
        <v>3</v>
      </c>
      <c r="BG18" s="47">
        <f>DonneesCollectees!V18</f>
        <v>3</v>
      </c>
      <c r="BH18" s="47" t="str">
        <f t="shared" si="17"/>
        <v>Connexion directe</v>
      </c>
      <c r="BI18" s="48">
        <f>NotationParcelles!V18</f>
        <v>3</v>
      </c>
      <c r="BJ18" s="49">
        <f>NotationParcelles!Z18</f>
        <v>3</v>
      </c>
      <c r="BK18" s="49">
        <f>NotationParcelles!AD18</f>
        <v>3</v>
      </c>
      <c r="BL18" s="49">
        <f>NotationParcelles!AH18</f>
        <v>3</v>
      </c>
      <c r="BM18" s="49">
        <f>NotationParcelles!AL18</f>
        <v>3</v>
      </c>
      <c r="BN18" s="48">
        <f>NotationParcelles!AO18</f>
        <v>3</v>
      </c>
    </row>
    <row r="19" spans="1:66" x14ac:dyDescent="0.2">
      <c r="A19" s="47">
        <f>DonneesCollectees!A19</f>
        <v>21</v>
      </c>
      <c r="B19" s="87">
        <v>14502</v>
      </c>
      <c r="C19" s="88">
        <v>45239</v>
      </c>
      <c r="D19" s="47" t="str">
        <f>DonneesCollectees!B19</f>
        <v>maïs</v>
      </c>
      <c r="E19" s="47">
        <f>NotationParcelles!B19</f>
        <v>3</v>
      </c>
      <c r="F19" s="47">
        <f>DonneesCollectees!C19</f>
        <v>4</v>
      </c>
      <c r="G19" s="47" t="str">
        <f t="shared" si="0"/>
        <v>Parallèle</v>
      </c>
      <c r="H19" s="47">
        <f>NotationParcelles!C19</f>
        <v>3</v>
      </c>
      <c r="I19" s="47" t="str">
        <f>DonneesCollectees!D19</f>
        <v>L</v>
      </c>
      <c r="J19" s="47">
        <f>NotationParcelles!D19</f>
        <v>3</v>
      </c>
      <c r="K19" s="47">
        <f>DonneesCollectees!F19</f>
        <v>0</v>
      </c>
      <c r="L19" s="47" t="str">
        <f t="shared" si="1"/>
        <v>Non</v>
      </c>
      <c r="M19" s="47">
        <f>NotationParcelles!F19</f>
        <v>2</v>
      </c>
      <c r="N19" s="47">
        <f>DonneesCollectees!G19</f>
        <v>1</v>
      </c>
      <c r="O19" s="47" t="str">
        <f t="shared" si="2"/>
        <v>F0 - fragmentaire</v>
      </c>
      <c r="P19" s="47">
        <f>NotationParcelles!G19</f>
        <v>1</v>
      </c>
      <c r="Q19" s="47">
        <f>DonneesCollectees!H19</f>
        <v>3</v>
      </c>
      <c r="R19" s="47" t="str">
        <f t="shared" si="3"/>
        <v>Bas de versant</v>
      </c>
      <c r="S19" s="47">
        <f>NotationParcelles!H19</f>
        <v>2</v>
      </c>
      <c r="T19" s="47">
        <f>DonneesCollectees!I19</f>
        <v>3</v>
      </c>
      <c r="U19" s="47" t="str">
        <f t="shared" si="4"/>
        <v>Cours d'eau</v>
      </c>
      <c r="V19" s="47">
        <f>NotationParcelles!I19</f>
        <v>3</v>
      </c>
      <c r="W19" s="47">
        <f>DonneesCollectees!J19</f>
        <v>2</v>
      </c>
      <c r="X19" s="47" t="str">
        <f t="shared" si="5"/>
        <v>2% - 5%</v>
      </c>
      <c r="Y19" s="47">
        <f>NotationParcelles!J19</f>
        <v>2</v>
      </c>
      <c r="Z19" s="47">
        <f>DonneesCollectees!K19</f>
        <v>2</v>
      </c>
      <c r="AA19" s="47" t="str">
        <f t="shared" si="6"/>
        <v>50-150m</v>
      </c>
      <c r="AB19" s="47">
        <f>NotationParcelles!K19</f>
        <v>2</v>
      </c>
      <c r="AC19" s="47">
        <f>DonneesCollectees!L19</f>
        <v>0</v>
      </c>
      <c r="AD19" s="47" t="str">
        <f t="shared" si="7"/>
        <v>Non</v>
      </c>
      <c r="AE19" s="47">
        <f>NotationParcelles!L19</f>
        <v>3</v>
      </c>
      <c r="AF19" s="47">
        <f>DonneesCollectees!M19</f>
        <v>1</v>
      </c>
      <c r="AG19" s="47" t="str">
        <f t="shared" si="8"/>
        <v>Aval</v>
      </c>
      <c r="AH19" s="47">
        <f>NotationParcelles!M19</f>
        <v>3</v>
      </c>
      <c r="AI19" s="47">
        <f>DonneesCollectees!N19</f>
        <v>3</v>
      </c>
      <c r="AJ19" s="47" t="str">
        <f t="shared" si="9"/>
        <v>Absence</v>
      </c>
      <c r="AK19" s="47">
        <f>NotationParcelles!N19</f>
        <v>1</v>
      </c>
      <c r="AL19" s="47">
        <f>DonneesCollectees!O19</f>
        <v>0</v>
      </c>
      <c r="AM19" s="47" t="str">
        <f t="shared" si="10"/>
        <v>Non</v>
      </c>
      <c r="AN19" s="47">
        <f>NotationParcelles!O19</f>
        <v>1</v>
      </c>
      <c r="AO19" s="47">
        <f>DonneesCollectees!P19</f>
        <v>1</v>
      </c>
      <c r="AP19" s="47" t="str">
        <f t="shared" si="11"/>
        <v>Absent</v>
      </c>
      <c r="AQ19" s="47">
        <f>NotationParcelles!P19</f>
        <v>3</v>
      </c>
      <c r="AR19" s="47">
        <f>DonneesCollectees!Q19</f>
        <v>3</v>
      </c>
      <c r="AS19" s="47" t="str">
        <f t="shared" si="12"/>
        <v>Absence</v>
      </c>
      <c r="AT19" s="47">
        <f>NotationParcelles!Q19</f>
        <v>3</v>
      </c>
      <c r="AU19" s="47">
        <f>DonneesCollectees!R19</f>
        <v>0</v>
      </c>
      <c r="AV19" s="47" t="str">
        <f t="shared" si="13"/>
        <v>Non</v>
      </c>
      <c r="AW19" s="47">
        <f>NotationParcelles!R19</f>
        <v>2</v>
      </c>
      <c r="AX19" s="47">
        <f>DonneesCollectees!S19</f>
        <v>4</v>
      </c>
      <c r="AY19" s="47" t="str">
        <f t="shared" si="14"/>
        <v>Absence</v>
      </c>
      <c r="AZ19" s="47">
        <f>NotationParcelles!S19</f>
        <v>3</v>
      </c>
      <c r="BA19" s="47">
        <f>DonneesCollectees!T19</f>
        <v>1</v>
      </c>
      <c r="BB19" s="47" t="str">
        <f t="shared" si="15"/>
        <v>Absence</v>
      </c>
      <c r="BC19" s="47">
        <f>NotationParcelles!T19</f>
        <v>3</v>
      </c>
      <c r="BD19" s="47">
        <f>DonneesCollectees!U19</f>
        <v>4</v>
      </c>
      <c r="BE19" s="47" t="str">
        <f t="shared" si="16"/>
        <v>Absence</v>
      </c>
      <c r="BF19" s="47">
        <f>NotationParcelles!U19</f>
        <v>3</v>
      </c>
      <c r="BG19" s="47">
        <f>DonneesCollectees!V19</f>
        <v>3</v>
      </c>
      <c r="BH19" s="47" t="str">
        <f t="shared" si="17"/>
        <v>Connexion directe</v>
      </c>
      <c r="BI19" s="48">
        <f>NotationParcelles!V19</f>
        <v>3</v>
      </c>
      <c r="BJ19" s="49">
        <f>NotationParcelles!Z19</f>
        <v>3</v>
      </c>
      <c r="BK19" s="49">
        <f>NotationParcelles!AD19</f>
        <v>3</v>
      </c>
      <c r="BL19" s="49">
        <f>NotationParcelles!AH19</f>
        <v>3</v>
      </c>
      <c r="BM19" s="49">
        <f>NotationParcelles!AL19</f>
        <v>3</v>
      </c>
      <c r="BN19" s="48">
        <f>NotationParcelles!AO19</f>
        <v>3</v>
      </c>
    </row>
    <row r="20" spans="1:66" x14ac:dyDescent="0.2">
      <c r="A20" s="47">
        <f>DonneesCollectees!A20</f>
        <v>22</v>
      </c>
      <c r="B20" s="87">
        <v>14502</v>
      </c>
      <c r="C20" s="88">
        <v>45239</v>
      </c>
      <c r="D20" s="47" t="str">
        <f>DonneesCollectees!B20</f>
        <v>maïs</v>
      </c>
      <c r="E20" s="47">
        <f>NotationParcelles!B20</f>
        <v>3</v>
      </c>
      <c r="F20" s="47">
        <f>DonneesCollectees!C20</f>
        <v>4</v>
      </c>
      <c r="G20" s="47" t="str">
        <f t="shared" si="0"/>
        <v>Parallèle</v>
      </c>
      <c r="H20" s="47">
        <f>NotationParcelles!C20</f>
        <v>3</v>
      </c>
      <c r="I20" s="47" t="str">
        <f>DonneesCollectees!D20</f>
        <v>AL</v>
      </c>
      <c r="J20" s="47">
        <f>NotationParcelles!D20</f>
        <v>1</v>
      </c>
      <c r="K20" s="47">
        <f>DonneesCollectees!F20</f>
        <v>1</v>
      </c>
      <c r="L20" s="47" t="str">
        <f t="shared" si="1"/>
        <v>Oui</v>
      </c>
      <c r="M20" s="47">
        <f>NotationParcelles!F20</f>
        <v>3</v>
      </c>
      <c r="N20" s="47">
        <f>DonneesCollectees!G20</f>
        <v>1</v>
      </c>
      <c r="O20" s="47" t="str">
        <f t="shared" si="2"/>
        <v>F0 - fragmentaire</v>
      </c>
      <c r="P20" s="47">
        <f>NotationParcelles!G20</f>
        <v>1</v>
      </c>
      <c r="Q20" s="47">
        <f>DonneesCollectees!H20</f>
        <v>3</v>
      </c>
      <c r="R20" s="47" t="str">
        <f t="shared" si="3"/>
        <v>Bas de versant</v>
      </c>
      <c r="S20" s="47">
        <f>NotationParcelles!H20</f>
        <v>2</v>
      </c>
      <c r="T20" s="47">
        <f>DonneesCollectees!I20</f>
        <v>3</v>
      </c>
      <c r="U20" s="47" t="str">
        <f t="shared" si="4"/>
        <v>Cours d'eau</v>
      </c>
      <c r="V20" s="47">
        <f>NotationParcelles!I20</f>
        <v>3</v>
      </c>
      <c r="W20" s="47">
        <f>DonneesCollectees!J20</f>
        <v>2</v>
      </c>
      <c r="X20" s="47" t="str">
        <f t="shared" si="5"/>
        <v>2% - 5%</v>
      </c>
      <c r="Y20" s="47">
        <f>NotationParcelles!J20</f>
        <v>2</v>
      </c>
      <c r="Z20" s="47">
        <f>DonneesCollectees!K20</f>
        <v>3</v>
      </c>
      <c r="AA20" s="47" t="str">
        <f t="shared" si="6"/>
        <v>&gt; 150m</v>
      </c>
      <c r="AB20" s="47">
        <f>NotationParcelles!K20</f>
        <v>3</v>
      </c>
      <c r="AC20" s="47">
        <f>DonneesCollectees!L20</f>
        <v>1</v>
      </c>
      <c r="AD20" s="47" t="str">
        <f t="shared" si="7"/>
        <v>Oui</v>
      </c>
      <c r="AE20" s="47">
        <f>NotationParcelles!L20</f>
        <v>2</v>
      </c>
      <c r="AF20" s="47">
        <f>DonneesCollectees!M20</f>
        <v>1</v>
      </c>
      <c r="AG20" s="47" t="str">
        <f t="shared" si="8"/>
        <v>Aval</v>
      </c>
      <c r="AH20" s="47">
        <f>NotationParcelles!M20</f>
        <v>3</v>
      </c>
      <c r="AI20" s="47">
        <f>DonneesCollectees!N20</f>
        <v>3</v>
      </c>
      <c r="AJ20" s="47" t="str">
        <f t="shared" si="9"/>
        <v>Absence</v>
      </c>
      <c r="AK20" s="47">
        <f>NotationParcelles!N20</f>
        <v>1</v>
      </c>
      <c r="AL20" s="47">
        <f>DonneesCollectees!O20</f>
        <v>0</v>
      </c>
      <c r="AM20" s="47" t="str">
        <f t="shared" si="10"/>
        <v>Non</v>
      </c>
      <c r="AN20" s="47">
        <f>NotationParcelles!O20</f>
        <v>1</v>
      </c>
      <c r="AO20" s="47">
        <f>DonneesCollectees!P20</f>
        <v>3</v>
      </c>
      <c r="AP20" s="47" t="str">
        <f t="shared" si="11"/>
        <v>Semi-fermé</v>
      </c>
      <c r="AQ20" s="47">
        <f>NotationParcelles!P20</f>
        <v>1</v>
      </c>
      <c r="AR20" s="47">
        <f>DonneesCollectees!Q20</f>
        <v>1</v>
      </c>
      <c r="AS20" s="47" t="str">
        <f t="shared" si="12"/>
        <v>Perpendiculaire</v>
      </c>
      <c r="AT20" s="47">
        <f>NotationParcelles!Q20</f>
        <v>1</v>
      </c>
      <c r="AU20" s="47">
        <f>DonneesCollectees!R20</f>
        <v>0</v>
      </c>
      <c r="AV20" s="47" t="str">
        <f t="shared" si="13"/>
        <v>Non</v>
      </c>
      <c r="AW20" s="47">
        <f>NotationParcelles!R20</f>
        <v>2</v>
      </c>
      <c r="AX20" s="47">
        <f>DonneesCollectees!S20</f>
        <v>3</v>
      </c>
      <c r="AY20" s="47" t="str">
        <f t="shared" si="14"/>
        <v>Peu dense (&lt;20 tige/m²)</v>
      </c>
      <c r="AZ20" s="47">
        <f>NotationParcelles!S20</f>
        <v>2</v>
      </c>
      <c r="BA20" s="47">
        <f>DonneesCollectees!T20</f>
        <v>1</v>
      </c>
      <c r="BB20" s="47" t="str">
        <f t="shared" si="15"/>
        <v>Absence</v>
      </c>
      <c r="BC20" s="47">
        <f>NotationParcelles!T20</f>
        <v>3</v>
      </c>
      <c r="BD20" s="47">
        <f>DonneesCollectees!U20</f>
        <v>1</v>
      </c>
      <c r="BE20" s="47" t="str">
        <f t="shared" si="16"/>
        <v>Très discontinu(e)</v>
      </c>
      <c r="BF20" s="47">
        <f>NotationParcelles!U20</f>
        <v>3</v>
      </c>
      <c r="BG20" s="47">
        <f>DonneesCollectees!V20</f>
        <v>3</v>
      </c>
      <c r="BH20" s="47" t="str">
        <f t="shared" si="17"/>
        <v>Connexion directe</v>
      </c>
      <c r="BI20" s="48">
        <f>NotationParcelles!V20</f>
        <v>3</v>
      </c>
      <c r="BJ20" s="49">
        <f>NotationParcelles!Z20</f>
        <v>2</v>
      </c>
      <c r="BK20" s="49">
        <f>NotationParcelles!AD20</f>
        <v>3</v>
      </c>
      <c r="BL20" s="49">
        <f>NotationParcelles!AH20</f>
        <v>3</v>
      </c>
      <c r="BM20" s="49">
        <f>NotationParcelles!AL20</f>
        <v>2</v>
      </c>
      <c r="BN20" s="48">
        <f>NotationParcelles!AO20</f>
        <v>3</v>
      </c>
    </row>
    <row r="21" spans="1:66" x14ac:dyDescent="0.2">
      <c r="A21" s="47">
        <f>DonneesCollectees!A21</f>
        <v>20</v>
      </c>
      <c r="B21" s="87">
        <v>14502</v>
      </c>
      <c r="C21" s="88">
        <v>45239</v>
      </c>
      <c r="D21" s="47" t="str">
        <f>DonneesCollectees!B21</f>
        <v>maïs</v>
      </c>
      <c r="E21" s="47">
        <f>NotationParcelles!B21</f>
        <v>3</v>
      </c>
      <c r="F21" s="47">
        <f>DonneesCollectees!C21</f>
        <v>4</v>
      </c>
      <c r="G21" s="47" t="str">
        <f t="shared" si="0"/>
        <v>Parallèle</v>
      </c>
      <c r="H21" s="47">
        <f>NotationParcelles!C21</f>
        <v>3</v>
      </c>
      <c r="I21" s="47" t="str">
        <f>DonneesCollectees!D21</f>
        <v>SA</v>
      </c>
      <c r="J21" s="47">
        <f>NotationParcelles!D21</f>
        <v>2</v>
      </c>
      <c r="K21" s="47">
        <f>DonneesCollectees!F21</f>
        <v>1</v>
      </c>
      <c r="L21" s="47" t="str">
        <f t="shared" si="1"/>
        <v>Oui</v>
      </c>
      <c r="M21" s="47">
        <f>NotationParcelles!F21</f>
        <v>3</v>
      </c>
      <c r="N21" s="47">
        <f>DonneesCollectees!G21</f>
        <v>1</v>
      </c>
      <c r="O21" s="47" t="str">
        <f t="shared" si="2"/>
        <v>F0 - fragmentaire</v>
      </c>
      <c r="P21" s="47">
        <f>NotationParcelles!G21</f>
        <v>1</v>
      </c>
      <c r="Q21" s="47">
        <f>DonneesCollectees!H21</f>
        <v>3</v>
      </c>
      <c r="R21" s="47" t="str">
        <f t="shared" si="3"/>
        <v>Bas de versant</v>
      </c>
      <c r="S21" s="47">
        <f>NotationParcelles!H21</f>
        <v>2</v>
      </c>
      <c r="T21" s="47">
        <f>DonneesCollectees!I21</f>
        <v>3</v>
      </c>
      <c r="U21" s="47" t="str">
        <f t="shared" si="4"/>
        <v>Cours d'eau</v>
      </c>
      <c r="V21" s="47">
        <f>NotationParcelles!I21</f>
        <v>3</v>
      </c>
      <c r="W21" s="47">
        <f>DonneesCollectees!J21</f>
        <v>2</v>
      </c>
      <c r="X21" s="47" t="str">
        <f t="shared" si="5"/>
        <v>2% - 5%</v>
      </c>
      <c r="Y21" s="47">
        <f>NotationParcelles!J21</f>
        <v>2</v>
      </c>
      <c r="Z21" s="47">
        <f>DonneesCollectees!K21</f>
        <v>2</v>
      </c>
      <c r="AA21" s="47" t="str">
        <f t="shared" si="6"/>
        <v>50-150m</v>
      </c>
      <c r="AB21" s="47">
        <f>NotationParcelles!K21</f>
        <v>2</v>
      </c>
      <c r="AC21" s="47">
        <f>DonneesCollectees!L21</f>
        <v>1</v>
      </c>
      <c r="AD21" s="47" t="str">
        <f t="shared" si="7"/>
        <v>Oui</v>
      </c>
      <c r="AE21" s="47">
        <f>NotationParcelles!L21</f>
        <v>2</v>
      </c>
      <c r="AF21" s="47">
        <f>DonneesCollectees!M21</f>
        <v>1</v>
      </c>
      <c r="AG21" s="47" t="str">
        <f t="shared" si="8"/>
        <v>Aval</v>
      </c>
      <c r="AH21" s="47">
        <f>NotationParcelles!M21</f>
        <v>3</v>
      </c>
      <c r="AI21" s="47">
        <f>DonneesCollectees!N21</f>
        <v>3</v>
      </c>
      <c r="AJ21" s="47" t="str">
        <f t="shared" si="9"/>
        <v>Absence</v>
      </c>
      <c r="AK21" s="47">
        <f>NotationParcelles!N21</f>
        <v>1</v>
      </c>
      <c r="AL21" s="47">
        <f>DonneesCollectees!O21</f>
        <v>0</v>
      </c>
      <c r="AM21" s="47" t="str">
        <f t="shared" si="10"/>
        <v>Non</v>
      </c>
      <c r="AN21" s="47">
        <f>NotationParcelles!O21</f>
        <v>1</v>
      </c>
      <c r="AO21" s="47">
        <f>DonneesCollectees!P21</f>
        <v>1</v>
      </c>
      <c r="AP21" s="47" t="str">
        <f t="shared" si="11"/>
        <v>Absent</v>
      </c>
      <c r="AQ21" s="47">
        <f>NotationParcelles!P21</f>
        <v>3</v>
      </c>
      <c r="AR21" s="47">
        <f>DonneesCollectees!Q21</f>
        <v>3</v>
      </c>
      <c r="AS21" s="47" t="str">
        <f t="shared" si="12"/>
        <v>Absence</v>
      </c>
      <c r="AT21" s="47">
        <f>NotationParcelles!Q21</f>
        <v>3</v>
      </c>
      <c r="AU21" s="47">
        <f>DonneesCollectees!R21</f>
        <v>0</v>
      </c>
      <c r="AV21" s="47" t="str">
        <f t="shared" si="13"/>
        <v>Non</v>
      </c>
      <c r="AW21" s="47">
        <f>NotationParcelles!R21</f>
        <v>2</v>
      </c>
      <c r="AX21" s="47">
        <f>DonneesCollectees!S21</f>
        <v>4</v>
      </c>
      <c r="AY21" s="47" t="str">
        <f t="shared" si="14"/>
        <v>Absence</v>
      </c>
      <c r="AZ21" s="47">
        <f>NotationParcelles!S21</f>
        <v>3</v>
      </c>
      <c r="BA21" s="47">
        <f>DonneesCollectees!T21</f>
        <v>1</v>
      </c>
      <c r="BB21" s="47" t="str">
        <f t="shared" si="15"/>
        <v>Absence</v>
      </c>
      <c r="BC21" s="47">
        <f>NotationParcelles!T21</f>
        <v>3</v>
      </c>
      <c r="BD21" s="47">
        <f>DonneesCollectees!U21</f>
        <v>4</v>
      </c>
      <c r="BE21" s="47" t="str">
        <f t="shared" si="16"/>
        <v>Absence</v>
      </c>
      <c r="BF21" s="47">
        <f>NotationParcelles!U21</f>
        <v>3</v>
      </c>
      <c r="BG21" s="47">
        <f>DonneesCollectees!V21</f>
        <v>3</v>
      </c>
      <c r="BH21" s="47" t="str">
        <f t="shared" si="17"/>
        <v>Connexion directe</v>
      </c>
      <c r="BI21" s="48">
        <f>NotationParcelles!V21</f>
        <v>3</v>
      </c>
      <c r="BJ21" s="49">
        <f>NotationParcelles!Z21</f>
        <v>3</v>
      </c>
      <c r="BK21" s="49">
        <f>NotationParcelles!AD21</f>
        <v>3</v>
      </c>
      <c r="BL21" s="49">
        <f>NotationParcelles!AH21</f>
        <v>3</v>
      </c>
      <c r="BM21" s="49">
        <f>NotationParcelles!AL21</f>
        <v>3</v>
      </c>
      <c r="BN21" s="48">
        <f>NotationParcelles!AO21</f>
        <v>3</v>
      </c>
    </row>
    <row r="22" spans="1:66" s="75" customFormat="1" ht="30" customHeight="1" x14ac:dyDescent="0.3">
      <c r="A22" s="73" t="s">
        <v>212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22"/>
  </sheetPr>
  <dimension ref="A1:U36"/>
  <sheetViews>
    <sheetView showGridLines="0" zoomScale="85" zoomScaleNormal="85" workbookViewId="0">
      <selection activeCell="B18" sqref="B18"/>
    </sheetView>
  </sheetViews>
  <sheetFormatPr baseColWidth="10" defaultRowHeight="14.4" x14ac:dyDescent="0.3"/>
  <cols>
    <col min="1" max="1" width="18.109375" customWidth="1"/>
    <col min="2" max="2" width="5.44140625" customWidth="1"/>
    <col min="3" max="3" width="5.33203125" customWidth="1"/>
    <col min="4" max="4" width="10.44140625" style="14" customWidth="1"/>
    <col min="5" max="5" width="19.109375" customWidth="1"/>
    <col min="6" max="6" width="5.5546875" customWidth="1"/>
    <col min="7" max="7" width="5.109375" customWidth="1"/>
    <col min="8" max="8" width="12.88671875" style="14" customWidth="1"/>
    <col min="9" max="9" width="24.33203125" customWidth="1"/>
    <col min="10" max="10" width="5.6640625" customWidth="1"/>
    <col min="11" max="11" width="5.33203125" customWidth="1"/>
    <col min="12" max="12" width="13.33203125" style="14" customWidth="1"/>
    <col min="13" max="13" width="19.44140625" customWidth="1"/>
    <col min="14" max="14" width="5.6640625" customWidth="1"/>
    <col min="15" max="15" width="5.109375" customWidth="1"/>
    <col min="16" max="16" width="9.44140625" style="14" customWidth="1"/>
    <col min="17" max="17" width="23.33203125" customWidth="1"/>
    <col min="18" max="18" width="5.6640625" customWidth="1"/>
    <col min="19" max="19" width="5.88671875" customWidth="1"/>
    <col min="20" max="20" width="65.5546875" customWidth="1"/>
  </cols>
  <sheetData>
    <row r="1" spans="1:21" x14ac:dyDescent="0.3">
      <c r="A1" s="86" t="s">
        <v>17</v>
      </c>
      <c r="B1" s="3" t="s">
        <v>31</v>
      </c>
      <c r="D1" s="86" t="s">
        <v>18</v>
      </c>
      <c r="E1" s="3" t="s">
        <v>32</v>
      </c>
      <c r="F1" s="3" t="s">
        <v>31</v>
      </c>
      <c r="H1" s="86" t="s">
        <v>84</v>
      </c>
      <c r="I1" s="3" t="s">
        <v>32</v>
      </c>
      <c r="J1" s="3" t="s">
        <v>31</v>
      </c>
      <c r="L1" s="86" t="s">
        <v>124</v>
      </c>
      <c r="M1" s="3" t="s">
        <v>32</v>
      </c>
      <c r="N1" s="3" t="s">
        <v>31</v>
      </c>
      <c r="P1" s="86" t="s">
        <v>27</v>
      </c>
      <c r="Q1" s="3" t="s">
        <v>32</v>
      </c>
      <c r="R1" s="3" t="s">
        <v>31</v>
      </c>
    </row>
    <row r="2" spans="1:21" x14ac:dyDescent="0.3">
      <c r="A2" s="4" t="s">
        <v>11</v>
      </c>
      <c r="B2" s="78">
        <v>3</v>
      </c>
      <c r="D2" s="76">
        <v>1</v>
      </c>
      <c r="E2" s="4" t="s">
        <v>87</v>
      </c>
      <c r="F2" s="78">
        <v>0</v>
      </c>
      <c r="H2" s="76">
        <v>1</v>
      </c>
      <c r="I2" s="4" t="s">
        <v>193</v>
      </c>
      <c r="J2" s="78">
        <v>1</v>
      </c>
      <c r="L2" s="76">
        <v>1</v>
      </c>
      <c r="M2" s="4" t="s">
        <v>87</v>
      </c>
      <c r="N2" s="78">
        <v>3</v>
      </c>
      <c r="P2" s="76">
        <v>1</v>
      </c>
      <c r="Q2" s="4" t="s">
        <v>36</v>
      </c>
      <c r="R2" s="78">
        <v>3</v>
      </c>
    </row>
    <row r="3" spans="1:21" x14ac:dyDescent="0.3">
      <c r="A3" s="4" t="s">
        <v>30</v>
      </c>
      <c r="B3" s="78">
        <v>3</v>
      </c>
      <c r="D3" s="76">
        <v>2</v>
      </c>
      <c r="E3" s="4" t="s">
        <v>2</v>
      </c>
      <c r="F3" s="78">
        <v>1</v>
      </c>
      <c r="H3" s="76">
        <v>2</v>
      </c>
      <c r="I3" s="4" t="s">
        <v>85</v>
      </c>
      <c r="J3" s="78">
        <v>2</v>
      </c>
      <c r="L3" s="76">
        <v>2</v>
      </c>
      <c r="M3" s="4" t="s">
        <v>227</v>
      </c>
      <c r="N3" s="78">
        <v>2</v>
      </c>
      <c r="P3" s="76">
        <v>0</v>
      </c>
      <c r="Q3" s="4" t="s">
        <v>37</v>
      </c>
      <c r="R3" s="78">
        <v>1</v>
      </c>
    </row>
    <row r="4" spans="1:21" x14ac:dyDescent="0.3">
      <c r="A4" s="4" t="s">
        <v>147</v>
      </c>
      <c r="B4" s="78">
        <v>3</v>
      </c>
      <c r="D4" s="76">
        <v>3</v>
      </c>
      <c r="E4" s="4" t="s">
        <v>4</v>
      </c>
      <c r="F4" s="78">
        <v>2</v>
      </c>
      <c r="H4" s="76">
        <v>3</v>
      </c>
      <c r="I4" s="1" t="s">
        <v>186</v>
      </c>
      <c r="J4" s="78">
        <v>3</v>
      </c>
      <c r="L4" s="76">
        <v>3</v>
      </c>
      <c r="M4" s="1" t="s">
        <v>228</v>
      </c>
      <c r="N4" s="78">
        <v>1</v>
      </c>
    </row>
    <row r="5" spans="1:21" x14ac:dyDescent="0.3">
      <c r="A5" s="4" t="s">
        <v>148</v>
      </c>
      <c r="B5" s="78">
        <v>3</v>
      </c>
      <c r="D5" s="76">
        <v>4</v>
      </c>
      <c r="E5" s="4" t="s">
        <v>3</v>
      </c>
      <c r="F5" s="78">
        <v>3</v>
      </c>
      <c r="H5" s="76">
        <v>4</v>
      </c>
      <c r="I5" s="1" t="s">
        <v>187</v>
      </c>
      <c r="J5" s="78">
        <v>3</v>
      </c>
    </row>
    <row r="6" spans="1:21" x14ac:dyDescent="0.3">
      <c r="A6" s="4" t="s">
        <v>149</v>
      </c>
      <c r="B6" s="78">
        <v>3</v>
      </c>
      <c r="P6" s="86" t="s">
        <v>26</v>
      </c>
      <c r="Q6" s="3" t="s">
        <v>32</v>
      </c>
      <c r="R6" s="3" t="s">
        <v>31</v>
      </c>
    </row>
    <row r="7" spans="1:21" x14ac:dyDescent="0.3">
      <c r="A7" s="41" t="s">
        <v>164</v>
      </c>
      <c r="B7" s="78">
        <v>2</v>
      </c>
      <c r="D7" s="86" t="s">
        <v>20</v>
      </c>
      <c r="E7" s="3" t="s">
        <v>32</v>
      </c>
      <c r="F7" s="3" t="s">
        <v>31</v>
      </c>
      <c r="H7" s="86" t="s">
        <v>21</v>
      </c>
      <c r="I7" s="3" t="s">
        <v>32</v>
      </c>
      <c r="J7" s="3" t="s">
        <v>31</v>
      </c>
      <c r="L7" s="86" t="s">
        <v>28</v>
      </c>
      <c r="M7" s="3" t="s">
        <v>32</v>
      </c>
      <c r="N7" s="3" t="s">
        <v>31</v>
      </c>
      <c r="P7" s="76">
        <v>1</v>
      </c>
      <c r="Q7" s="4" t="s">
        <v>42</v>
      </c>
      <c r="R7" s="78">
        <v>3</v>
      </c>
    </row>
    <row r="8" spans="1:21" x14ac:dyDescent="0.3">
      <c r="A8" s="4" t="s">
        <v>10</v>
      </c>
      <c r="B8" s="78">
        <v>2</v>
      </c>
      <c r="D8" s="76">
        <v>1</v>
      </c>
      <c r="E8" s="4" t="s">
        <v>165</v>
      </c>
      <c r="F8" s="78">
        <v>1</v>
      </c>
      <c r="H8" s="76">
        <v>1</v>
      </c>
      <c r="I8" s="4" t="s">
        <v>36</v>
      </c>
      <c r="J8" s="78">
        <v>3</v>
      </c>
      <c r="L8" s="76">
        <v>1</v>
      </c>
      <c r="M8" s="4" t="s">
        <v>40</v>
      </c>
      <c r="N8" s="78">
        <v>1</v>
      </c>
      <c r="P8" s="76">
        <v>2</v>
      </c>
      <c r="Q8" s="4" t="s">
        <v>43</v>
      </c>
      <c r="R8" s="78">
        <v>0</v>
      </c>
      <c r="T8" s="10"/>
      <c r="U8" s="11"/>
    </row>
    <row r="9" spans="1:21" x14ac:dyDescent="0.3">
      <c r="A9" s="4" t="s">
        <v>9</v>
      </c>
      <c r="B9" s="78">
        <v>2</v>
      </c>
      <c r="D9" s="76">
        <v>2</v>
      </c>
      <c r="E9" s="4" t="s">
        <v>5</v>
      </c>
      <c r="F9" s="78">
        <v>2</v>
      </c>
      <c r="H9" s="76">
        <v>0</v>
      </c>
      <c r="I9" s="4" t="s">
        <v>37</v>
      </c>
      <c r="J9" s="78">
        <v>2</v>
      </c>
      <c r="L9" s="76">
        <v>2</v>
      </c>
      <c r="M9" s="4" t="s">
        <v>8</v>
      </c>
      <c r="N9" s="78">
        <v>2</v>
      </c>
      <c r="P9" s="76">
        <v>3</v>
      </c>
      <c r="Q9" s="1" t="s">
        <v>87</v>
      </c>
      <c r="R9" s="76">
        <v>1</v>
      </c>
      <c r="T9" s="10"/>
      <c r="U9" s="11"/>
    </row>
    <row r="10" spans="1:21" x14ac:dyDescent="0.3">
      <c r="A10" s="4" t="s">
        <v>15</v>
      </c>
      <c r="B10" s="78">
        <v>2</v>
      </c>
      <c r="D10" s="76">
        <v>3</v>
      </c>
      <c r="E10" s="4" t="s">
        <v>6</v>
      </c>
      <c r="F10" s="78">
        <v>2</v>
      </c>
      <c r="J10" s="11"/>
      <c r="L10" s="76">
        <v>3</v>
      </c>
      <c r="M10" s="1" t="s">
        <v>41</v>
      </c>
      <c r="N10" s="78">
        <v>3</v>
      </c>
      <c r="P10" s="76">
        <v>4</v>
      </c>
      <c r="Q10" s="1" t="s">
        <v>134</v>
      </c>
      <c r="R10" s="76">
        <v>2</v>
      </c>
      <c r="T10" s="10"/>
      <c r="U10" s="11"/>
    </row>
    <row r="11" spans="1:21" x14ac:dyDescent="0.3">
      <c r="A11" s="4" t="s">
        <v>12</v>
      </c>
      <c r="B11" s="78">
        <v>2</v>
      </c>
      <c r="E11" s="30"/>
      <c r="T11" s="10"/>
    </row>
    <row r="12" spans="1:21" x14ac:dyDescent="0.3">
      <c r="A12" s="4" t="s">
        <v>13</v>
      </c>
      <c r="B12" s="76">
        <v>2</v>
      </c>
      <c r="D12" s="86" t="s">
        <v>29</v>
      </c>
      <c r="E12" s="3" t="s">
        <v>32</v>
      </c>
      <c r="F12" s="3" t="s">
        <v>31</v>
      </c>
      <c r="H12" s="86" t="s">
        <v>22</v>
      </c>
      <c r="I12" s="3" t="s">
        <v>32</v>
      </c>
      <c r="J12" s="3" t="s">
        <v>31</v>
      </c>
      <c r="L12" s="86" t="s">
        <v>70</v>
      </c>
      <c r="M12" s="3" t="s">
        <v>32</v>
      </c>
      <c r="N12" s="3" t="s">
        <v>31</v>
      </c>
      <c r="P12" s="86" t="s">
        <v>88</v>
      </c>
      <c r="Q12" s="3" t="s">
        <v>32</v>
      </c>
      <c r="R12" s="3" t="s">
        <v>31</v>
      </c>
      <c r="T12" s="10"/>
    </row>
    <row r="13" spans="1:21" x14ac:dyDescent="0.3">
      <c r="A13" s="4" t="s">
        <v>150</v>
      </c>
      <c r="B13" s="76">
        <v>2</v>
      </c>
      <c r="D13" s="76">
        <v>1</v>
      </c>
      <c r="E13" s="4" t="s">
        <v>2</v>
      </c>
      <c r="F13" s="78">
        <v>1</v>
      </c>
      <c r="H13" s="76">
        <v>1</v>
      </c>
      <c r="I13" s="4" t="s">
        <v>36</v>
      </c>
      <c r="J13" s="78">
        <v>2</v>
      </c>
      <c r="L13" s="76">
        <v>1</v>
      </c>
      <c r="M13" s="4" t="s">
        <v>68</v>
      </c>
      <c r="N13" s="78">
        <v>3</v>
      </c>
      <c r="P13" s="76">
        <v>1</v>
      </c>
      <c r="Q13" s="4" t="s">
        <v>159</v>
      </c>
      <c r="R13" s="78">
        <v>1</v>
      </c>
    </row>
    <row r="14" spans="1:21" x14ac:dyDescent="0.3">
      <c r="A14" s="31" t="s">
        <v>151</v>
      </c>
      <c r="B14" s="78">
        <v>2</v>
      </c>
      <c r="D14" s="76">
        <v>2</v>
      </c>
      <c r="E14" s="4" t="s">
        <v>4</v>
      </c>
      <c r="F14" s="78">
        <v>2</v>
      </c>
      <c r="H14" s="76">
        <v>0</v>
      </c>
      <c r="I14" s="4" t="s">
        <v>37</v>
      </c>
      <c r="J14" s="78">
        <v>3</v>
      </c>
      <c r="L14" s="76">
        <v>2</v>
      </c>
      <c r="M14" s="4" t="s">
        <v>73</v>
      </c>
      <c r="N14" s="78">
        <v>2</v>
      </c>
      <c r="P14" s="76">
        <v>2</v>
      </c>
      <c r="Q14" s="4" t="s">
        <v>160</v>
      </c>
      <c r="R14" s="78">
        <v>2</v>
      </c>
    </row>
    <row r="15" spans="1:21" x14ac:dyDescent="0.3">
      <c r="A15" s="31" t="s">
        <v>188</v>
      </c>
      <c r="B15" s="78">
        <v>2</v>
      </c>
      <c r="D15" s="76">
        <v>3</v>
      </c>
      <c r="E15" s="4" t="s">
        <v>87</v>
      </c>
      <c r="F15" s="78">
        <v>3</v>
      </c>
      <c r="L15" s="76">
        <v>3</v>
      </c>
      <c r="M15" s="1" t="s">
        <v>71</v>
      </c>
      <c r="N15" s="76">
        <v>1</v>
      </c>
      <c r="P15" s="76">
        <v>3</v>
      </c>
      <c r="Q15" s="1" t="s">
        <v>161</v>
      </c>
      <c r="R15" s="76">
        <v>3</v>
      </c>
    </row>
    <row r="16" spans="1:21" x14ac:dyDescent="0.3">
      <c r="A16" s="50" t="s">
        <v>192</v>
      </c>
      <c r="B16" s="79">
        <v>2</v>
      </c>
      <c r="L16" s="76">
        <v>4</v>
      </c>
      <c r="M16" s="1" t="s">
        <v>72</v>
      </c>
      <c r="N16" s="76">
        <v>0</v>
      </c>
    </row>
    <row r="17" spans="1:18" x14ac:dyDescent="0.3">
      <c r="A17" s="4" t="s">
        <v>153</v>
      </c>
      <c r="B17" s="80">
        <v>2</v>
      </c>
    </row>
    <row r="18" spans="1:18" x14ac:dyDescent="0.3">
      <c r="A18" s="4" t="s">
        <v>14</v>
      </c>
      <c r="B18" s="78">
        <v>0</v>
      </c>
      <c r="D18" s="86" t="s">
        <v>80</v>
      </c>
      <c r="E18" s="3" t="s">
        <v>32</v>
      </c>
      <c r="F18" s="3" t="s">
        <v>31</v>
      </c>
      <c r="H18" s="86" t="s">
        <v>23</v>
      </c>
      <c r="I18" s="3" t="s">
        <v>32</v>
      </c>
      <c r="J18" s="3" t="s">
        <v>31</v>
      </c>
      <c r="L18" s="86" t="s">
        <v>24</v>
      </c>
      <c r="M18" s="3" t="s">
        <v>32</v>
      </c>
      <c r="N18" s="3" t="s">
        <v>31</v>
      </c>
      <c r="P18" s="86" t="s">
        <v>132</v>
      </c>
      <c r="Q18" s="3" t="s">
        <v>32</v>
      </c>
      <c r="R18" s="3" t="s">
        <v>31</v>
      </c>
    </row>
    <row r="19" spans="1:18" x14ac:dyDescent="0.3">
      <c r="A19" s="4" t="s">
        <v>191</v>
      </c>
      <c r="B19" s="78">
        <v>0</v>
      </c>
      <c r="D19" s="77">
        <v>1</v>
      </c>
      <c r="E19" s="39" t="s">
        <v>83</v>
      </c>
      <c r="F19" s="78">
        <v>3</v>
      </c>
      <c r="H19" s="76">
        <v>1</v>
      </c>
      <c r="I19" s="4" t="s">
        <v>183</v>
      </c>
      <c r="J19" s="78">
        <v>0</v>
      </c>
      <c r="L19" s="76">
        <v>1</v>
      </c>
      <c r="M19" s="4" t="s">
        <v>0</v>
      </c>
      <c r="N19" s="78">
        <v>2</v>
      </c>
      <c r="P19" s="76">
        <v>1</v>
      </c>
      <c r="Q19" s="4" t="s">
        <v>229</v>
      </c>
      <c r="R19" s="78">
        <v>1</v>
      </c>
    </row>
    <row r="20" spans="1:18" x14ac:dyDescent="0.3">
      <c r="A20" s="4" t="s">
        <v>182</v>
      </c>
      <c r="B20" s="78">
        <v>0</v>
      </c>
      <c r="D20" s="77">
        <v>2</v>
      </c>
      <c r="E20" s="39" t="s">
        <v>82</v>
      </c>
      <c r="F20" s="78">
        <v>2</v>
      </c>
      <c r="H20" s="76">
        <v>2</v>
      </c>
      <c r="I20" s="4" t="s">
        <v>189</v>
      </c>
      <c r="J20" s="78">
        <v>1</v>
      </c>
      <c r="L20" s="76">
        <v>2</v>
      </c>
      <c r="M20" s="4" t="s">
        <v>96</v>
      </c>
      <c r="N20" s="78">
        <v>1</v>
      </c>
      <c r="P20" s="76">
        <v>2</v>
      </c>
      <c r="Q20" s="4" t="s">
        <v>230</v>
      </c>
      <c r="R20" s="78">
        <v>2</v>
      </c>
    </row>
    <row r="21" spans="1:18" x14ac:dyDescent="0.3">
      <c r="D21" s="77">
        <v>3</v>
      </c>
      <c r="E21" s="39" t="s">
        <v>81</v>
      </c>
      <c r="F21" s="78">
        <v>1</v>
      </c>
      <c r="H21" s="76">
        <v>3</v>
      </c>
      <c r="I21" s="1" t="s">
        <v>190</v>
      </c>
      <c r="J21" s="76">
        <v>2</v>
      </c>
      <c r="L21" s="76">
        <v>3</v>
      </c>
      <c r="M21" s="1" t="s">
        <v>38</v>
      </c>
      <c r="N21" s="76">
        <v>3</v>
      </c>
      <c r="P21" s="76">
        <v>3</v>
      </c>
      <c r="Q21" s="1" t="s">
        <v>231</v>
      </c>
      <c r="R21" s="76">
        <v>3</v>
      </c>
    </row>
    <row r="22" spans="1:18" x14ac:dyDescent="0.3">
      <c r="A22" s="86" t="s">
        <v>19</v>
      </c>
      <c r="B22" s="3" t="s">
        <v>31</v>
      </c>
      <c r="D22" s="77">
        <v>4</v>
      </c>
      <c r="E22" s="40" t="s">
        <v>87</v>
      </c>
      <c r="F22" s="78">
        <v>3</v>
      </c>
      <c r="H22" s="76">
        <v>4</v>
      </c>
      <c r="I22" s="1" t="s">
        <v>87</v>
      </c>
      <c r="J22" s="76">
        <v>3</v>
      </c>
      <c r="L22" s="76">
        <v>4</v>
      </c>
      <c r="M22" s="1" t="s">
        <v>89</v>
      </c>
      <c r="N22" s="76">
        <v>0</v>
      </c>
    </row>
    <row r="23" spans="1:18" x14ac:dyDescent="0.3">
      <c r="A23" s="4" t="s">
        <v>136</v>
      </c>
      <c r="B23" s="78">
        <v>3</v>
      </c>
      <c r="L23" s="76">
        <v>5</v>
      </c>
      <c r="M23" s="1" t="s">
        <v>90</v>
      </c>
      <c r="N23" s="76">
        <v>1</v>
      </c>
    </row>
    <row r="24" spans="1:18" x14ac:dyDescent="0.3">
      <c r="A24" s="4" t="s">
        <v>137</v>
      </c>
      <c r="B24" s="78">
        <v>3</v>
      </c>
      <c r="D24" s="86" t="s">
        <v>78</v>
      </c>
      <c r="E24" s="3" t="s">
        <v>32</v>
      </c>
      <c r="F24" s="3" t="s">
        <v>31</v>
      </c>
      <c r="H24" s="86" t="s">
        <v>25</v>
      </c>
      <c r="I24" s="3" t="s">
        <v>32</v>
      </c>
      <c r="J24" s="3" t="s">
        <v>31</v>
      </c>
      <c r="L24" s="76">
        <v>6</v>
      </c>
      <c r="M24" s="1" t="s">
        <v>39</v>
      </c>
      <c r="N24" s="76">
        <v>2</v>
      </c>
      <c r="P24" s="86" t="s">
        <v>198</v>
      </c>
      <c r="Q24" s="3" t="s">
        <v>32</v>
      </c>
      <c r="R24" s="3" t="s">
        <v>31</v>
      </c>
    </row>
    <row r="25" spans="1:18" x14ac:dyDescent="0.3">
      <c r="A25" s="4" t="s">
        <v>135</v>
      </c>
      <c r="B25" s="78">
        <v>2</v>
      </c>
      <c r="D25" s="76">
        <v>0</v>
      </c>
      <c r="E25" s="4" t="s">
        <v>37</v>
      </c>
      <c r="F25" s="78">
        <v>2</v>
      </c>
      <c r="H25" s="76">
        <v>1</v>
      </c>
      <c r="I25" s="4" t="s">
        <v>35</v>
      </c>
      <c r="J25" s="78">
        <v>3</v>
      </c>
      <c r="P25" s="76">
        <v>1</v>
      </c>
      <c r="Q25" s="4" t="s">
        <v>200</v>
      </c>
      <c r="R25" s="78">
        <v>3</v>
      </c>
    </row>
    <row r="26" spans="1:18" x14ac:dyDescent="0.3">
      <c r="A26" s="4" t="s">
        <v>138</v>
      </c>
      <c r="B26" s="78">
        <v>3</v>
      </c>
      <c r="D26" s="76">
        <v>1</v>
      </c>
      <c r="E26" s="1" t="s">
        <v>36</v>
      </c>
      <c r="F26" s="78">
        <v>1</v>
      </c>
      <c r="H26" s="76">
        <v>2</v>
      </c>
      <c r="I26" s="4" t="s">
        <v>34</v>
      </c>
      <c r="J26" s="78">
        <v>2</v>
      </c>
      <c r="P26" s="76">
        <v>2</v>
      </c>
      <c r="Q26" s="4" t="s">
        <v>201</v>
      </c>
      <c r="R26" s="78">
        <v>2</v>
      </c>
    </row>
    <row r="27" spans="1:18" x14ac:dyDescent="0.3">
      <c r="A27" s="4" t="s">
        <v>139</v>
      </c>
      <c r="B27" s="80">
        <v>2</v>
      </c>
      <c r="H27" s="76">
        <v>3</v>
      </c>
      <c r="I27" s="4" t="s">
        <v>33</v>
      </c>
      <c r="J27" s="78">
        <v>1</v>
      </c>
      <c r="M27" s="10"/>
      <c r="N27" s="11"/>
      <c r="P27" s="76">
        <v>3</v>
      </c>
      <c r="Q27" s="1" t="s">
        <v>199</v>
      </c>
      <c r="R27" s="76">
        <v>1</v>
      </c>
    </row>
    <row r="28" spans="1:18" x14ac:dyDescent="0.3">
      <c r="A28" s="4" t="s">
        <v>140</v>
      </c>
      <c r="B28" s="78">
        <v>3</v>
      </c>
      <c r="F28" s="36"/>
      <c r="M28" s="10"/>
      <c r="N28" s="11"/>
    </row>
    <row r="29" spans="1:18" x14ac:dyDescent="0.3">
      <c r="A29" s="4" t="s">
        <v>141</v>
      </c>
      <c r="B29" s="78">
        <v>1</v>
      </c>
      <c r="F29" s="36"/>
    </row>
    <row r="30" spans="1:18" x14ac:dyDescent="0.3">
      <c r="A30" s="4" t="s">
        <v>142</v>
      </c>
      <c r="B30" s="78">
        <v>1</v>
      </c>
      <c r="F30" s="36"/>
    </row>
    <row r="31" spans="1:18" x14ac:dyDescent="0.3">
      <c r="A31" s="4" t="s">
        <v>143</v>
      </c>
      <c r="B31" s="78">
        <v>1</v>
      </c>
      <c r="F31" s="36"/>
    </row>
    <row r="32" spans="1:18" x14ac:dyDescent="0.3">
      <c r="A32" s="4" t="s">
        <v>144</v>
      </c>
      <c r="B32" s="78">
        <v>1</v>
      </c>
    </row>
    <row r="33" spans="7:15" x14ac:dyDescent="0.3">
      <c r="M33" s="14"/>
      <c r="N33" s="14"/>
      <c r="O33" s="14"/>
    </row>
    <row r="34" spans="7:15" x14ac:dyDescent="0.3">
      <c r="K34" s="14"/>
      <c r="M34" s="14"/>
      <c r="N34" s="14"/>
      <c r="O34" s="14"/>
    </row>
    <row r="35" spans="7:15" x14ac:dyDescent="0.3">
      <c r="G35" s="37"/>
      <c r="K35" s="14"/>
      <c r="M35" s="14"/>
      <c r="N35" s="14"/>
      <c r="O35" s="14"/>
    </row>
    <row r="36" spans="7:15" x14ac:dyDescent="0.3">
      <c r="G36" s="37"/>
      <c r="K36" s="14"/>
      <c r="M36" s="14"/>
      <c r="N36" s="14"/>
      <c r="O36" s="14"/>
    </row>
  </sheetData>
  <phoneticPr fontId="0" type="noConversion"/>
  <conditionalFormatting sqref="R2:R3 N2:N4 F2:F5 J2:J5 B2:B20 R7:R10 J8:J9 F8:F10 N8:N10 J13:J14 F13:F15 R13:R15 N13:N16 R19:R21 F19:F22 J19:J22 N19:N24 B23:B32 F25:F26 J25:J27 R25:R27">
    <cfRule type="cellIs" dxfId="2" priority="19" stopIfTrue="1" operator="between">
      <formula>0</formula>
      <formula>1</formula>
    </cfRule>
    <cfRule type="cellIs" dxfId="1" priority="20" stopIfTrue="1" operator="equal">
      <formula>2</formula>
    </cfRule>
    <cfRule type="cellIs" dxfId="0" priority="21" stopIfTrue="1" operator="equal">
      <formula>3</formula>
    </cfRule>
  </conditionalFormatting>
  <pageMargins left="0.47" right="0.44" top="0.984251969" bottom="0.984251969" header="0.4921259845" footer="0.4921259845"/>
  <pageSetup paperSize="8" orientation="landscape" cellComments="asDisplayed" horizontalDpi="300" verticalDpi="300" r:id="rId1"/>
  <headerFooter alignWithMargins="0">
    <oddHeader>&amp;A</oddHeader>
    <oddFooter>&amp;C&amp;F 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22</vt:i4>
      </vt:variant>
    </vt:vector>
  </HeadingPairs>
  <TitlesOfParts>
    <vt:vector size="28" baseType="lpstr">
      <vt:lpstr>Fiche terrain</vt:lpstr>
      <vt:lpstr>DonneesCollectees</vt:lpstr>
      <vt:lpstr>NotationParcelles</vt:lpstr>
      <vt:lpstr>Synthèse</vt:lpstr>
      <vt:lpstr>SIG</vt:lpstr>
      <vt:lpstr>Matrices_notation</vt:lpstr>
      <vt:lpstr>cboc_av</vt:lpstr>
      <vt:lpstr>connect_ce</vt:lpstr>
      <vt:lpstr>continu</vt:lpstr>
      <vt:lpstr>culture</vt:lpstr>
      <vt:lpstr>DATA</vt:lpstr>
      <vt:lpstr>fac_sol</vt:lpstr>
      <vt:lpstr>fosse</vt:lpstr>
      <vt:lpstr>haie_dens</vt:lpstr>
      <vt:lpstr>haie_foss</vt:lpstr>
      <vt:lpstr>haut_tal</vt:lpstr>
      <vt:lpstr>long_pe</vt:lpstr>
      <vt:lpstr>parc_aval</vt:lpstr>
      <vt:lpstr>pente</vt:lpstr>
      <vt:lpstr>pos_acc_chp</vt:lpstr>
      <vt:lpstr>pos_haie</vt:lpstr>
      <vt:lpstr>pos_lat</vt:lpstr>
      <vt:lpstr>pos_voie</vt:lpstr>
      <vt:lpstr>pres_bh</vt:lpstr>
      <vt:lpstr>profond</vt:lpstr>
      <vt:lpstr>stw_sol</vt:lpstr>
      <vt:lpstr>texture</vt:lpstr>
      <vt:lpstr>trac_eros</vt:lpstr>
    </vt:vector>
  </TitlesOfParts>
  <Company>CATER de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Fichier de diagnostic parcellaire</dc:title>
  <dc:subject>Diagnostic parcellaire de lutte contre le ruissellement érosif</dc:subject>
  <dc:creator>Cédric GOUINEAU</dc:creator>
  <cp:lastModifiedBy>Cater Com</cp:lastModifiedBy>
  <cp:lastPrinted>2025-10-16T13:37:25Z</cp:lastPrinted>
  <dcterms:created xsi:type="dcterms:W3CDTF">2010-06-14T12:07:10Z</dcterms:created>
  <dcterms:modified xsi:type="dcterms:W3CDTF">2025-10-17T07:32:02Z</dcterms:modified>
</cp:coreProperties>
</file>